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D:\NHM Meghalaya\ROPs\"/>
    </mc:Choice>
  </mc:AlternateContent>
  <xr:revisionPtr revIDLastSave="0" documentId="13_ncr:1_{7ECE5170-FBC6-4D62-8F50-E6905D0040A3}" xr6:coauthVersionLast="47" xr6:coauthVersionMax="47" xr10:uidLastSave="{00000000-0000-0000-0000-000000000000}"/>
  <bookViews>
    <workbookView xWindow="-120" yWindow="-120" windowWidth="29040" windowHeight="15720" activeTab="2" xr2:uid="{00000000-000D-0000-FFFF-FFFF00000000}"/>
  </bookViews>
  <sheets>
    <sheet name="2024-25" sheetId="1" r:id="rId1"/>
    <sheet name="2025-26" sheetId="2" r:id="rId2"/>
    <sheet name="Combined" sheetId="3" r:id="rId3"/>
  </sheets>
  <definedNames>
    <definedName name="_Fill">#REF!</definedName>
    <definedName name="_Key1">#REF!</definedName>
    <definedName name="_Sort">#REF!</definedName>
    <definedName name="A">#REF!</definedName>
    <definedName name="data">#REF!</definedName>
    <definedName name="dsg">#REF!</definedName>
  </definedNames>
  <calcPr calcId="181029"/>
</workbook>
</file>

<file path=xl/calcChain.xml><?xml version="1.0" encoding="utf-8"?>
<calcChain xmlns="http://schemas.openxmlformats.org/spreadsheetml/2006/main">
  <c r="Q253" i="3" l="1"/>
  <c r="P253" i="3"/>
  <c r="O253" i="3"/>
  <c r="N253" i="3"/>
  <c r="M253" i="3"/>
  <c r="L253" i="3"/>
  <c r="K253" i="3"/>
  <c r="J253" i="3"/>
  <c r="I253" i="3"/>
  <c r="H253" i="3"/>
  <c r="G253" i="3"/>
  <c r="F253" i="3"/>
  <c r="E253" i="3"/>
  <c r="D253" i="3"/>
  <c r="C253" i="3"/>
  <c r="Q252" i="3"/>
  <c r="P252" i="3"/>
  <c r="O252" i="3"/>
  <c r="N252" i="3"/>
  <c r="M252" i="3"/>
  <c r="L252" i="3"/>
  <c r="K252" i="3"/>
  <c r="J252" i="3"/>
  <c r="I252" i="3"/>
  <c r="H252" i="3"/>
  <c r="G252" i="3"/>
  <c r="F252" i="3"/>
  <c r="D252" i="3"/>
  <c r="C252" i="3"/>
  <c r="E252" i="3" s="1"/>
  <c r="Q251" i="3"/>
  <c r="P251" i="3"/>
  <c r="O251" i="3"/>
  <c r="N251" i="3"/>
  <c r="M251" i="3"/>
  <c r="L251" i="3"/>
  <c r="K251" i="3"/>
  <c r="J251" i="3"/>
  <c r="I251" i="3"/>
  <c r="H251" i="3"/>
  <c r="G251" i="3"/>
  <c r="F251" i="3"/>
  <c r="D251" i="3"/>
  <c r="C251" i="3"/>
  <c r="E251" i="3" s="1"/>
  <c r="Q250" i="3"/>
  <c r="P250" i="3"/>
  <c r="O250" i="3"/>
  <c r="N250" i="3"/>
  <c r="M250" i="3"/>
  <c r="L250" i="3"/>
  <c r="K250" i="3"/>
  <c r="J250" i="3"/>
  <c r="I250" i="3"/>
  <c r="H250" i="3"/>
  <c r="G250" i="3"/>
  <c r="F250" i="3"/>
  <c r="R250" i="3" s="1"/>
  <c r="D250" i="3"/>
  <c r="C250" i="3"/>
  <c r="E250" i="3" s="1"/>
  <c r="X250" i="3" s="1"/>
  <c r="Q249" i="3"/>
  <c r="Q247" i="3" s="1"/>
  <c r="P249" i="3"/>
  <c r="O249" i="3"/>
  <c r="N249" i="3"/>
  <c r="M249" i="3"/>
  <c r="L249" i="3"/>
  <c r="K249" i="3"/>
  <c r="J249" i="3"/>
  <c r="I249" i="3"/>
  <c r="H249" i="3"/>
  <c r="G249" i="3"/>
  <c r="F249" i="3"/>
  <c r="R249" i="3" s="1"/>
  <c r="E249" i="3"/>
  <c r="D249" i="3"/>
  <c r="C249" i="3"/>
  <c r="Q248" i="3"/>
  <c r="P248" i="3"/>
  <c r="O248" i="3"/>
  <c r="N248" i="3"/>
  <c r="M248" i="3"/>
  <c r="L248" i="3"/>
  <c r="L247" i="3" s="1"/>
  <c r="K248" i="3"/>
  <c r="J248" i="3"/>
  <c r="J247" i="3" s="1"/>
  <c r="I248" i="3"/>
  <c r="I247" i="3" s="1"/>
  <c r="H248" i="3"/>
  <c r="H247" i="3" s="1"/>
  <c r="G248" i="3"/>
  <c r="G247" i="3" s="1"/>
  <c r="D248" i="3"/>
  <c r="C248" i="3"/>
  <c r="E248" i="3" s="1"/>
  <c r="P247" i="3"/>
  <c r="O247" i="3"/>
  <c r="N247" i="3"/>
  <c r="K247" i="3"/>
  <c r="D247" i="3"/>
  <c r="C247" i="3"/>
  <c r="Q246" i="3"/>
  <c r="P246" i="3"/>
  <c r="O246" i="3"/>
  <c r="N246" i="3"/>
  <c r="M246" i="3"/>
  <c r="L246" i="3"/>
  <c r="K246" i="3"/>
  <c r="J246" i="3"/>
  <c r="I246" i="3"/>
  <c r="H246" i="3"/>
  <c r="H244" i="3" s="1"/>
  <c r="G246" i="3"/>
  <c r="F246" i="3"/>
  <c r="R246" i="3" s="1"/>
  <c r="D246" i="3"/>
  <c r="E246" i="3" s="1"/>
  <c r="X246" i="3" s="1"/>
  <c r="C246" i="3"/>
  <c r="Q245" i="3"/>
  <c r="P245" i="3"/>
  <c r="O245" i="3"/>
  <c r="O244" i="3" s="1"/>
  <c r="N245" i="3"/>
  <c r="M245" i="3"/>
  <c r="M244" i="3" s="1"/>
  <c r="L245" i="3"/>
  <c r="L244" i="3" s="1"/>
  <c r="K245" i="3"/>
  <c r="K244" i="3" s="1"/>
  <c r="J245" i="3"/>
  <c r="J244" i="3" s="1"/>
  <c r="I245" i="3"/>
  <c r="I244" i="3" s="1"/>
  <c r="H245" i="3"/>
  <c r="G245" i="3"/>
  <c r="F245" i="3"/>
  <c r="D245" i="3"/>
  <c r="C245" i="3"/>
  <c r="C244" i="3" s="1"/>
  <c r="Q244" i="3"/>
  <c r="N244" i="3"/>
  <c r="G244" i="3"/>
  <c r="F244" i="3"/>
  <c r="Q243" i="3"/>
  <c r="P243" i="3"/>
  <c r="O243" i="3"/>
  <c r="N243" i="3"/>
  <c r="M243" i="3"/>
  <c r="M241" i="3" s="1"/>
  <c r="L243" i="3"/>
  <c r="K243" i="3"/>
  <c r="K241" i="3" s="1"/>
  <c r="J243" i="3"/>
  <c r="I243" i="3"/>
  <c r="H243" i="3"/>
  <c r="G243" i="3"/>
  <c r="F243" i="3"/>
  <c r="D243" i="3"/>
  <c r="C243" i="3"/>
  <c r="E243" i="3" s="1"/>
  <c r="Q242" i="3"/>
  <c r="P242" i="3"/>
  <c r="P241" i="3" s="1"/>
  <c r="O242" i="3"/>
  <c r="O241" i="3" s="1"/>
  <c r="N242" i="3"/>
  <c r="N241" i="3" s="1"/>
  <c r="M242" i="3"/>
  <c r="L242" i="3"/>
  <c r="L241" i="3" s="1"/>
  <c r="K242" i="3"/>
  <c r="J242" i="3"/>
  <c r="I242" i="3"/>
  <c r="H242" i="3"/>
  <c r="G242" i="3"/>
  <c r="G241" i="3" s="1"/>
  <c r="F242" i="3"/>
  <c r="F241" i="3" s="1"/>
  <c r="D242" i="3"/>
  <c r="C242" i="3"/>
  <c r="C241" i="3" s="1"/>
  <c r="Q241" i="3"/>
  <c r="J241" i="3"/>
  <c r="I241" i="3"/>
  <c r="H241" i="3"/>
  <c r="Q240" i="3"/>
  <c r="P240" i="3"/>
  <c r="O240" i="3"/>
  <c r="N240" i="3"/>
  <c r="M240" i="3"/>
  <c r="L240" i="3"/>
  <c r="K240" i="3"/>
  <c r="J240" i="3"/>
  <c r="I240" i="3"/>
  <c r="H240" i="3"/>
  <c r="G240" i="3"/>
  <c r="D240" i="3"/>
  <c r="C240" i="3"/>
  <c r="E240" i="3" s="1"/>
  <c r="Q239" i="3"/>
  <c r="P239" i="3"/>
  <c r="O239" i="3"/>
  <c r="N239" i="3"/>
  <c r="M239" i="3"/>
  <c r="L239" i="3"/>
  <c r="K239" i="3"/>
  <c r="J239" i="3"/>
  <c r="I239" i="3"/>
  <c r="I234" i="3" s="1"/>
  <c r="H239" i="3"/>
  <c r="G239" i="3"/>
  <c r="F239" i="3"/>
  <c r="D239" i="3"/>
  <c r="C239" i="3"/>
  <c r="E239" i="3" s="1"/>
  <c r="Q238" i="3"/>
  <c r="P238" i="3"/>
  <c r="O238" i="3"/>
  <c r="N238" i="3"/>
  <c r="M238" i="3"/>
  <c r="L238" i="3"/>
  <c r="K238" i="3"/>
  <c r="J238" i="3"/>
  <c r="I238" i="3"/>
  <c r="H238" i="3"/>
  <c r="G238" i="3"/>
  <c r="D238" i="3"/>
  <c r="C238" i="3"/>
  <c r="E238" i="3" s="1"/>
  <c r="Q237" i="3"/>
  <c r="P237" i="3"/>
  <c r="O237" i="3"/>
  <c r="N237" i="3"/>
  <c r="M237" i="3"/>
  <c r="L237" i="3"/>
  <c r="K237" i="3"/>
  <c r="J237" i="3"/>
  <c r="I237" i="3"/>
  <c r="H237" i="3"/>
  <c r="G237" i="3"/>
  <c r="G234" i="3" s="1"/>
  <c r="E237" i="3"/>
  <c r="D237" i="3"/>
  <c r="C237" i="3"/>
  <c r="Q236" i="3"/>
  <c r="P236" i="3"/>
  <c r="O236" i="3"/>
  <c r="N236" i="3"/>
  <c r="M236" i="3"/>
  <c r="L236" i="3"/>
  <c r="K236" i="3"/>
  <c r="J236" i="3"/>
  <c r="J234" i="3" s="1"/>
  <c r="I236" i="3"/>
  <c r="H236" i="3"/>
  <c r="G236" i="3"/>
  <c r="F236" i="3"/>
  <c r="R236" i="3" s="1"/>
  <c r="D236" i="3"/>
  <c r="C236" i="3"/>
  <c r="E236" i="3" s="1"/>
  <c r="Q235" i="3"/>
  <c r="P235" i="3"/>
  <c r="O235" i="3"/>
  <c r="N235" i="3"/>
  <c r="M235" i="3"/>
  <c r="L235" i="3"/>
  <c r="K235" i="3"/>
  <c r="K234" i="3" s="1"/>
  <c r="J235" i="3"/>
  <c r="I235" i="3"/>
  <c r="H235" i="3"/>
  <c r="G235" i="3"/>
  <c r="D235" i="3"/>
  <c r="C235" i="3"/>
  <c r="P234" i="3"/>
  <c r="H234" i="3"/>
  <c r="D234" i="3"/>
  <c r="Q233" i="3"/>
  <c r="P233" i="3"/>
  <c r="P232" i="3" s="1"/>
  <c r="O233" i="3"/>
  <c r="O232" i="3" s="1"/>
  <c r="N233" i="3"/>
  <c r="M233" i="3"/>
  <c r="M232" i="3" s="1"/>
  <c r="L233" i="3"/>
  <c r="L232" i="3" s="1"/>
  <c r="K233" i="3"/>
  <c r="K232" i="3" s="1"/>
  <c r="J233" i="3"/>
  <c r="I233" i="3"/>
  <c r="I232" i="3" s="1"/>
  <c r="H233" i="3"/>
  <c r="G233" i="3"/>
  <c r="F233" i="3"/>
  <c r="D233" i="3"/>
  <c r="D232" i="3" s="1"/>
  <c r="C233" i="3"/>
  <c r="C232" i="3" s="1"/>
  <c r="Q232" i="3"/>
  <c r="N232" i="3"/>
  <c r="J232" i="3"/>
  <c r="H232" i="3"/>
  <c r="G232" i="3"/>
  <c r="F232" i="3"/>
  <c r="Q231" i="3"/>
  <c r="P231" i="3"/>
  <c r="O231" i="3"/>
  <c r="N231" i="3"/>
  <c r="M231" i="3"/>
  <c r="L231" i="3"/>
  <c r="K231" i="3"/>
  <c r="J231" i="3"/>
  <c r="I231" i="3"/>
  <c r="H231" i="3"/>
  <c r="G231" i="3"/>
  <c r="F231" i="3"/>
  <c r="D231" i="3"/>
  <c r="C231" i="3"/>
  <c r="E231" i="3" s="1"/>
  <c r="Q230" i="3"/>
  <c r="P230" i="3"/>
  <c r="O230" i="3"/>
  <c r="N230" i="3"/>
  <c r="M230" i="3"/>
  <c r="L230" i="3"/>
  <c r="K230" i="3"/>
  <c r="J230" i="3"/>
  <c r="I230" i="3"/>
  <c r="H230" i="3"/>
  <c r="G230" i="3"/>
  <c r="F230" i="3"/>
  <c r="D230" i="3"/>
  <c r="E230" i="3" s="1"/>
  <c r="C230" i="3"/>
  <c r="Q229" i="3"/>
  <c r="Q225" i="3" s="1"/>
  <c r="P229" i="3"/>
  <c r="O229" i="3"/>
  <c r="N229" i="3"/>
  <c r="M229" i="3"/>
  <c r="L229" i="3"/>
  <c r="K229" i="3"/>
  <c r="J229" i="3"/>
  <c r="I229" i="3"/>
  <c r="H229" i="3"/>
  <c r="G229" i="3"/>
  <c r="F229" i="3"/>
  <c r="E229" i="3"/>
  <c r="D229" i="3"/>
  <c r="C229" i="3"/>
  <c r="Q228" i="3"/>
  <c r="P228" i="3"/>
  <c r="O228" i="3"/>
  <c r="N228" i="3"/>
  <c r="M228" i="3"/>
  <c r="L228" i="3"/>
  <c r="K228" i="3"/>
  <c r="J228" i="3"/>
  <c r="I228" i="3"/>
  <c r="H228" i="3"/>
  <c r="G228" i="3"/>
  <c r="D228" i="3"/>
  <c r="D225" i="3" s="1"/>
  <c r="C228" i="3"/>
  <c r="E228" i="3" s="1"/>
  <c r="Q227" i="3"/>
  <c r="P227" i="3"/>
  <c r="O227" i="3"/>
  <c r="N227" i="3"/>
  <c r="M227" i="3"/>
  <c r="L227" i="3"/>
  <c r="K227" i="3"/>
  <c r="J227" i="3"/>
  <c r="I227" i="3"/>
  <c r="I225" i="3" s="1"/>
  <c r="H227" i="3"/>
  <c r="G227" i="3"/>
  <c r="F227" i="3"/>
  <c r="D227" i="3"/>
  <c r="C227" i="3"/>
  <c r="E227" i="3" s="1"/>
  <c r="Q226" i="3"/>
  <c r="P226" i="3"/>
  <c r="O226" i="3"/>
  <c r="O225" i="3" s="1"/>
  <c r="N226" i="3"/>
  <c r="N225" i="3" s="1"/>
  <c r="M226" i="3"/>
  <c r="L226" i="3"/>
  <c r="L225" i="3" s="1"/>
  <c r="K226" i="3"/>
  <c r="K225" i="3" s="1"/>
  <c r="J226" i="3"/>
  <c r="J225" i="3" s="1"/>
  <c r="I226" i="3"/>
  <c r="H226" i="3"/>
  <c r="H225" i="3" s="1"/>
  <c r="G226" i="3"/>
  <c r="F226" i="3"/>
  <c r="D226" i="3"/>
  <c r="C226" i="3"/>
  <c r="C225" i="3" s="1"/>
  <c r="M225" i="3"/>
  <c r="Q224" i="3"/>
  <c r="P224" i="3"/>
  <c r="O224" i="3"/>
  <c r="N224" i="3"/>
  <c r="M224" i="3"/>
  <c r="L224" i="3"/>
  <c r="L221" i="3" s="1"/>
  <c r="K224" i="3"/>
  <c r="J224" i="3"/>
  <c r="I224" i="3"/>
  <c r="H224" i="3"/>
  <c r="G224" i="3"/>
  <c r="F224" i="3"/>
  <c r="R224" i="3" s="1"/>
  <c r="D224" i="3"/>
  <c r="C224" i="3"/>
  <c r="E224" i="3" s="1"/>
  <c r="Q223" i="3"/>
  <c r="Q221" i="3" s="1"/>
  <c r="P223" i="3"/>
  <c r="O223" i="3"/>
  <c r="N223" i="3"/>
  <c r="M223" i="3"/>
  <c r="L223" i="3"/>
  <c r="K223" i="3"/>
  <c r="J223" i="3"/>
  <c r="I223" i="3"/>
  <c r="H223" i="3"/>
  <c r="G223" i="3"/>
  <c r="D223" i="3"/>
  <c r="C223" i="3"/>
  <c r="E223" i="3" s="1"/>
  <c r="Q222" i="3"/>
  <c r="P222" i="3"/>
  <c r="P221" i="3" s="1"/>
  <c r="O222" i="3"/>
  <c r="N222" i="3"/>
  <c r="M222" i="3"/>
  <c r="L222" i="3"/>
  <c r="K222" i="3"/>
  <c r="K221" i="3" s="1"/>
  <c r="J222" i="3"/>
  <c r="J221" i="3" s="1"/>
  <c r="I222" i="3"/>
  <c r="H222" i="3"/>
  <c r="H221" i="3" s="1"/>
  <c r="G222" i="3"/>
  <c r="G221" i="3" s="1"/>
  <c r="D222" i="3"/>
  <c r="D221" i="3" s="1"/>
  <c r="C222" i="3"/>
  <c r="N221" i="3"/>
  <c r="M221" i="3"/>
  <c r="I221" i="3"/>
  <c r="Q220" i="3"/>
  <c r="P220" i="3"/>
  <c r="O220" i="3"/>
  <c r="N220" i="3"/>
  <c r="N216" i="3" s="1"/>
  <c r="M220" i="3"/>
  <c r="L220" i="3"/>
  <c r="K220" i="3"/>
  <c r="J220" i="3"/>
  <c r="I220" i="3"/>
  <c r="H220" i="3"/>
  <c r="H216" i="3" s="1"/>
  <c r="G220" i="3"/>
  <c r="F220" i="3"/>
  <c r="D220" i="3"/>
  <c r="E220" i="3" s="1"/>
  <c r="C220" i="3"/>
  <c r="Q219" i="3"/>
  <c r="P219" i="3"/>
  <c r="O219" i="3"/>
  <c r="N219" i="3"/>
  <c r="M219" i="3"/>
  <c r="M216" i="3" s="1"/>
  <c r="L219" i="3"/>
  <c r="K219" i="3"/>
  <c r="J219" i="3"/>
  <c r="I219" i="3"/>
  <c r="H219" i="3"/>
  <c r="G219" i="3"/>
  <c r="F219" i="3"/>
  <c r="R219" i="3" s="1"/>
  <c r="D219" i="3"/>
  <c r="E219" i="3" s="1"/>
  <c r="X219" i="3" s="1"/>
  <c r="C219" i="3"/>
  <c r="Q218" i="3"/>
  <c r="P218" i="3"/>
  <c r="O218" i="3"/>
  <c r="N218" i="3"/>
  <c r="M218" i="3"/>
  <c r="L218" i="3"/>
  <c r="K218" i="3"/>
  <c r="J218" i="3"/>
  <c r="I218" i="3"/>
  <c r="H218" i="3"/>
  <c r="G218" i="3"/>
  <c r="F218" i="3"/>
  <c r="R218" i="3" s="1"/>
  <c r="D218" i="3"/>
  <c r="E218" i="3" s="1"/>
  <c r="C218" i="3"/>
  <c r="Q217" i="3"/>
  <c r="Q216" i="3" s="1"/>
  <c r="P217" i="3"/>
  <c r="P216" i="3" s="1"/>
  <c r="O217" i="3"/>
  <c r="N217" i="3"/>
  <c r="M217" i="3"/>
  <c r="L217" i="3"/>
  <c r="L216" i="3" s="1"/>
  <c r="K217" i="3"/>
  <c r="K216" i="3" s="1"/>
  <c r="J217" i="3"/>
  <c r="I217" i="3"/>
  <c r="I216" i="3" s="1"/>
  <c r="H217" i="3"/>
  <c r="G217" i="3"/>
  <c r="G216" i="3" s="1"/>
  <c r="F217" i="3"/>
  <c r="E217" i="3"/>
  <c r="D217" i="3"/>
  <c r="D216" i="3" s="1"/>
  <c r="C217" i="3"/>
  <c r="O216" i="3"/>
  <c r="J216" i="3"/>
  <c r="C216" i="3"/>
  <c r="Q215" i="3"/>
  <c r="P215" i="3"/>
  <c r="O215" i="3"/>
  <c r="N215" i="3"/>
  <c r="M215" i="3"/>
  <c r="L215" i="3"/>
  <c r="K215" i="3"/>
  <c r="J215" i="3"/>
  <c r="I215" i="3"/>
  <c r="H215" i="3"/>
  <c r="G215" i="3"/>
  <c r="F215" i="3"/>
  <c r="R215" i="3" s="1"/>
  <c r="D215" i="3"/>
  <c r="C215" i="3"/>
  <c r="E215" i="3" s="1"/>
  <c r="X215" i="3" s="1"/>
  <c r="Q214" i="3"/>
  <c r="P214" i="3"/>
  <c r="O214" i="3"/>
  <c r="N214" i="3"/>
  <c r="M214" i="3"/>
  <c r="L214" i="3"/>
  <c r="K214" i="3"/>
  <c r="J214" i="3"/>
  <c r="I214" i="3"/>
  <c r="H214" i="3"/>
  <c r="G214" i="3"/>
  <c r="F214" i="3"/>
  <c r="R214" i="3" s="1"/>
  <c r="D214" i="3"/>
  <c r="C214" i="3"/>
  <c r="E214" i="3" s="1"/>
  <c r="Q213" i="3"/>
  <c r="P213" i="3"/>
  <c r="O213" i="3"/>
  <c r="N213" i="3"/>
  <c r="M213" i="3"/>
  <c r="L213" i="3"/>
  <c r="K213" i="3"/>
  <c r="J213" i="3"/>
  <c r="I213" i="3"/>
  <c r="H213" i="3"/>
  <c r="G213" i="3"/>
  <c r="G208" i="3" s="1"/>
  <c r="F213" i="3"/>
  <c r="E213" i="3"/>
  <c r="D213" i="3"/>
  <c r="C213" i="3"/>
  <c r="Q212" i="3"/>
  <c r="P212" i="3"/>
  <c r="O212" i="3"/>
  <c r="N212" i="3"/>
  <c r="M212" i="3"/>
  <c r="L212" i="3"/>
  <c r="L208" i="3" s="1"/>
  <c r="K212" i="3"/>
  <c r="J212" i="3"/>
  <c r="I212" i="3"/>
  <c r="H212" i="3"/>
  <c r="G212" i="3"/>
  <c r="F212" i="3"/>
  <c r="R212" i="3" s="1"/>
  <c r="E212" i="3"/>
  <c r="D212" i="3"/>
  <c r="C212" i="3"/>
  <c r="Q211" i="3"/>
  <c r="Q208" i="3" s="1"/>
  <c r="P211" i="3"/>
  <c r="O211" i="3"/>
  <c r="N211" i="3"/>
  <c r="M211" i="3"/>
  <c r="L211" i="3"/>
  <c r="K211" i="3"/>
  <c r="J211" i="3"/>
  <c r="I211" i="3"/>
  <c r="H211" i="3"/>
  <c r="G211" i="3"/>
  <c r="F211" i="3"/>
  <c r="D211" i="3"/>
  <c r="C211" i="3"/>
  <c r="E211" i="3" s="1"/>
  <c r="Q210" i="3"/>
  <c r="P210" i="3"/>
  <c r="O210" i="3"/>
  <c r="N210" i="3"/>
  <c r="M210" i="3"/>
  <c r="L210" i="3"/>
  <c r="K210" i="3"/>
  <c r="J210" i="3"/>
  <c r="J208" i="3" s="1"/>
  <c r="I210" i="3"/>
  <c r="H210" i="3"/>
  <c r="G210" i="3"/>
  <c r="F210" i="3"/>
  <c r="R210" i="3" s="1"/>
  <c r="D210" i="3"/>
  <c r="C210" i="3"/>
  <c r="Q209" i="3"/>
  <c r="P209" i="3"/>
  <c r="O209" i="3"/>
  <c r="N209" i="3"/>
  <c r="M209" i="3"/>
  <c r="L209" i="3"/>
  <c r="K209" i="3"/>
  <c r="J209" i="3"/>
  <c r="I209" i="3"/>
  <c r="I208" i="3" s="1"/>
  <c r="H209" i="3"/>
  <c r="H208" i="3" s="1"/>
  <c r="G209" i="3"/>
  <c r="F209" i="3"/>
  <c r="D209" i="3"/>
  <c r="C209" i="3"/>
  <c r="N208" i="3"/>
  <c r="F208" i="3"/>
  <c r="Q207" i="3"/>
  <c r="P207" i="3"/>
  <c r="O207" i="3"/>
  <c r="N207" i="3"/>
  <c r="M207" i="3"/>
  <c r="M202" i="3" s="1"/>
  <c r="L207" i="3"/>
  <c r="K207" i="3"/>
  <c r="J207" i="3"/>
  <c r="I207" i="3"/>
  <c r="H207" i="3"/>
  <c r="G207" i="3"/>
  <c r="F207" i="3"/>
  <c r="R207" i="3" s="1"/>
  <c r="X207" i="3" s="1"/>
  <c r="E207" i="3"/>
  <c r="D207" i="3"/>
  <c r="C207" i="3"/>
  <c r="Q206" i="3"/>
  <c r="P206" i="3"/>
  <c r="O206" i="3"/>
  <c r="N206" i="3"/>
  <c r="M206" i="3"/>
  <c r="L206" i="3"/>
  <c r="K206" i="3"/>
  <c r="J206" i="3"/>
  <c r="I206" i="3"/>
  <c r="H206" i="3"/>
  <c r="G206" i="3"/>
  <c r="F206" i="3"/>
  <c r="R206" i="3" s="1"/>
  <c r="D206" i="3"/>
  <c r="E206" i="3" s="1"/>
  <c r="C206" i="3"/>
  <c r="Q205" i="3"/>
  <c r="P205" i="3"/>
  <c r="O205" i="3"/>
  <c r="N205" i="3"/>
  <c r="M205" i="3"/>
  <c r="L205" i="3"/>
  <c r="K205" i="3"/>
  <c r="K202" i="3" s="1"/>
  <c r="J205" i="3"/>
  <c r="I205" i="3"/>
  <c r="H205" i="3"/>
  <c r="G205" i="3"/>
  <c r="F205" i="3"/>
  <c r="E205" i="3"/>
  <c r="D205" i="3"/>
  <c r="C205" i="3"/>
  <c r="Q204" i="3"/>
  <c r="P204" i="3"/>
  <c r="O204" i="3"/>
  <c r="N204" i="3"/>
  <c r="M204" i="3"/>
  <c r="L204" i="3"/>
  <c r="K204" i="3"/>
  <c r="J204" i="3"/>
  <c r="I204" i="3"/>
  <c r="H204" i="3"/>
  <c r="G204" i="3"/>
  <c r="F204" i="3"/>
  <c r="D204" i="3"/>
  <c r="C204" i="3"/>
  <c r="E204" i="3" s="1"/>
  <c r="Q203" i="3"/>
  <c r="Q202" i="3" s="1"/>
  <c r="P203" i="3"/>
  <c r="O203" i="3"/>
  <c r="O202" i="3" s="1"/>
  <c r="N203" i="3"/>
  <c r="N202" i="3" s="1"/>
  <c r="M203" i="3"/>
  <c r="L203" i="3"/>
  <c r="K203" i="3"/>
  <c r="J203" i="3"/>
  <c r="I203" i="3"/>
  <c r="H203" i="3"/>
  <c r="G203" i="3"/>
  <c r="D203" i="3"/>
  <c r="C203" i="3"/>
  <c r="L202" i="3"/>
  <c r="H202" i="3"/>
  <c r="G202" i="3"/>
  <c r="Q201" i="3"/>
  <c r="P201" i="3"/>
  <c r="O201" i="3"/>
  <c r="N201" i="3"/>
  <c r="M201" i="3"/>
  <c r="L201" i="3"/>
  <c r="K201" i="3"/>
  <c r="J201" i="3"/>
  <c r="I201" i="3"/>
  <c r="H201" i="3"/>
  <c r="G201" i="3"/>
  <c r="G196" i="3" s="1"/>
  <c r="F201" i="3"/>
  <c r="E201" i="3"/>
  <c r="D201" i="3"/>
  <c r="C201" i="3"/>
  <c r="Q200" i="3"/>
  <c r="P200" i="3"/>
  <c r="O200" i="3"/>
  <c r="N200" i="3"/>
  <c r="M200" i="3"/>
  <c r="L200" i="3"/>
  <c r="L196" i="3" s="1"/>
  <c r="K200" i="3"/>
  <c r="J200" i="3"/>
  <c r="I200" i="3"/>
  <c r="H200" i="3"/>
  <c r="G200" i="3"/>
  <c r="F200" i="3"/>
  <c r="E200" i="3"/>
  <c r="D200" i="3"/>
  <c r="C200" i="3"/>
  <c r="Q199" i="3"/>
  <c r="Q196" i="3" s="1"/>
  <c r="P199" i="3"/>
  <c r="O199" i="3"/>
  <c r="N199" i="3"/>
  <c r="M199" i="3"/>
  <c r="L199" i="3"/>
  <c r="K199" i="3"/>
  <c r="J199" i="3"/>
  <c r="I199" i="3"/>
  <c r="H199" i="3"/>
  <c r="G199" i="3"/>
  <c r="F199" i="3"/>
  <c r="D199" i="3"/>
  <c r="C199" i="3"/>
  <c r="E199" i="3" s="1"/>
  <c r="Q198" i="3"/>
  <c r="P198" i="3"/>
  <c r="O198" i="3"/>
  <c r="N198" i="3"/>
  <c r="M198" i="3"/>
  <c r="L198" i="3"/>
  <c r="K198" i="3"/>
  <c r="J198" i="3"/>
  <c r="I198" i="3"/>
  <c r="H198" i="3"/>
  <c r="G198" i="3"/>
  <c r="F198" i="3"/>
  <c r="R198" i="3" s="1"/>
  <c r="D198" i="3"/>
  <c r="C198" i="3"/>
  <c r="Q197" i="3"/>
  <c r="P197" i="3"/>
  <c r="P196" i="3" s="1"/>
  <c r="O197" i="3"/>
  <c r="N197" i="3"/>
  <c r="M197" i="3"/>
  <c r="L197" i="3"/>
  <c r="K197" i="3"/>
  <c r="J197" i="3"/>
  <c r="J196" i="3" s="1"/>
  <c r="I197" i="3"/>
  <c r="I196" i="3" s="1"/>
  <c r="H197" i="3"/>
  <c r="H196" i="3" s="1"/>
  <c r="G197" i="3"/>
  <c r="F197" i="3"/>
  <c r="D197" i="3"/>
  <c r="C197" i="3"/>
  <c r="N196" i="3"/>
  <c r="M196" i="3"/>
  <c r="F196" i="3"/>
  <c r="Q195" i="3"/>
  <c r="P195" i="3"/>
  <c r="O195" i="3"/>
  <c r="N195" i="3"/>
  <c r="M195" i="3"/>
  <c r="M191" i="3" s="1"/>
  <c r="L195" i="3"/>
  <c r="K195" i="3"/>
  <c r="J195" i="3"/>
  <c r="I195" i="3"/>
  <c r="H195" i="3"/>
  <c r="G195" i="3"/>
  <c r="G191" i="3" s="1"/>
  <c r="F195" i="3"/>
  <c r="R195" i="3" s="1"/>
  <c r="X195" i="3" s="1"/>
  <c r="E195" i="3"/>
  <c r="D195" i="3"/>
  <c r="C195" i="3"/>
  <c r="Q194" i="3"/>
  <c r="P194" i="3"/>
  <c r="O194" i="3"/>
  <c r="N194" i="3"/>
  <c r="M194" i="3"/>
  <c r="L194" i="3"/>
  <c r="K194" i="3"/>
  <c r="J194" i="3"/>
  <c r="I194" i="3"/>
  <c r="H194" i="3"/>
  <c r="G194" i="3"/>
  <c r="F194" i="3"/>
  <c r="D194" i="3"/>
  <c r="E194" i="3" s="1"/>
  <c r="C194" i="3"/>
  <c r="Q193" i="3"/>
  <c r="P193" i="3"/>
  <c r="O193" i="3"/>
  <c r="N193" i="3"/>
  <c r="M193" i="3"/>
  <c r="L193" i="3"/>
  <c r="K193" i="3"/>
  <c r="K191" i="3" s="1"/>
  <c r="J193" i="3"/>
  <c r="I193" i="3"/>
  <c r="H193" i="3"/>
  <c r="G193" i="3"/>
  <c r="F193" i="3"/>
  <c r="D193" i="3"/>
  <c r="E193" i="3" s="1"/>
  <c r="C193" i="3"/>
  <c r="Q192" i="3"/>
  <c r="Q191" i="3" s="1"/>
  <c r="P192" i="3"/>
  <c r="P191" i="3" s="1"/>
  <c r="O192" i="3"/>
  <c r="N192" i="3"/>
  <c r="N191" i="3" s="1"/>
  <c r="M192" i="3"/>
  <c r="L192" i="3"/>
  <c r="K192" i="3"/>
  <c r="J192" i="3"/>
  <c r="J191" i="3" s="1"/>
  <c r="I192" i="3"/>
  <c r="H192" i="3"/>
  <c r="G192" i="3"/>
  <c r="F192" i="3"/>
  <c r="D192" i="3"/>
  <c r="C192" i="3"/>
  <c r="E192" i="3" s="1"/>
  <c r="O191" i="3"/>
  <c r="I191" i="3"/>
  <c r="H191" i="3"/>
  <c r="C191" i="3"/>
  <c r="Q189" i="3"/>
  <c r="P189" i="3"/>
  <c r="O189" i="3"/>
  <c r="N189" i="3"/>
  <c r="M189" i="3"/>
  <c r="L189" i="3"/>
  <c r="K189" i="3"/>
  <c r="J189" i="3"/>
  <c r="I189" i="3"/>
  <c r="H189" i="3"/>
  <c r="G189" i="3"/>
  <c r="F189" i="3"/>
  <c r="R189" i="3" s="1"/>
  <c r="X189" i="3" s="1"/>
  <c r="E189" i="3"/>
  <c r="D189" i="3"/>
  <c r="C189" i="3"/>
  <c r="Q188" i="3"/>
  <c r="P188" i="3"/>
  <c r="O188" i="3"/>
  <c r="N188" i="3"/>
  <c r="M188" i="3"/>
  <c r="L188" i="3"/>
  <c r="K188" i="3"/>
  <c r="J188" i="3"/>
  <c r="I188" i="3"/>
  <c r="H188" i="3"/>
  <c r="G188" i="3"/>
  <c r="F188" i="3"/>
  <c r="R188" i="3" s="1"/>
  <c r="E188" i="3"/>
  <c r="D188" i="3"/>
  <c r="C188" i="3"/>
  <c r="Q187" i="3"/>
  <c r="Q186" i="3" s="1"/>
  <c r="P187" i="3"/>
  <c r="O187" i="3"/>
  <c r="N187" i="3"/>
  <c r="M187" i="3"/>
  <c r="M186" i="3" s="1"/>
  <c r="L187" i="3"/>
  <c r="L186" i="3" s="1"/>
  <c r="K187" i="3"/>
  <c r="K186" i="3" s="1"/>
  <c r="J187" i="3"/>
  <c r="I187" i="3"/>
  <c r="H187" i="3"/>
  <c r="G187" i="3"/>
  <c r="F187" i="3"/>
  <c r="F186" i="3" s="1"/>
  <c r="D187" i="3"/>
  <c r="C187" i="3"/>
  <c r="C186" i="3" s="1"/>
  <c r="P186" i="3"/>
  <c r="O186" i="3"/>
  <c r="N186" i="3"/>
  <c r="J186" i="3"/>
  <c r="I186" i="3"/>
  <c r="H186" i="3"/>
  <c r="G186" i="3"/>
  <c r="D186" i="3"/>
  <c r="Q185" i="3"/>
  <c r="P185" i="3"/>
  <c r="P184" i="3" s="1"/>
  <c r="O185" i="3"/>
  <c r="O184" i="3" s="1"/>
  <c r="N185" i="3"/>
  <c r="M185" i="3"/>
  <c r="L185" i="3"/>
  <c r="K185" i="3"/>
  <c r="K184" i="3" s="1"/>
  <c r="J185" i="3"/>
  <c r="J184" i="3" s="1"/>
  <c r="I185" i="3"/>
  <c r="I184" i="3" s="1"/>
  <c r="H185" i="3"/>
  <c r="H184" i="3" s="1"/>
  <c r="G185" i="3"/>
  <c r="F185" i="3"/>
  <c r="D185" i="3"/>
  <c r="D184" i="3" s="1"/>
  <c r="C185" i="3"/>
  <c r="Q184" i="3"/>
  <c r="N184" i="3"/>
  <c r="M184" i="3"/>
  <c r="L184" i="3"/>
  <c r="G184" i="3"/>
  <c r="F184" i="3"/>
  <c r="Q183" i="3"/>
  <c r="P183" i="3"/>
  <c r="O183" i="3"/>
  <c r="N183" i="3"/>
  <c r="M183" i="3"/>
  <c r="M179" i="3" s="1"/>
  <c r="L183" i="3"/>
  <c r="K183" i="3"/>
  <c r="J183" i="3"/>
  <c r="I183" i="3"/>
  <c r="H183" i="3"/>
  <c r="G183" i="3"/>
  <c r="F183" i="3"/>
  <c r="R183" i="3" s="1"/>
  <c r="X183" i="3" s="1"/>
  <c r="E183" i="3"/>
  <c r="D183" i="3"/>
  <c r="C183" i="3"/>
  <c r="Q182" i="3"/>
  <c r="P182" i="3"/>
  <c r="O182" i="3"/>
  <c r="N182" i="3"/>
  <c r="M182" i="3"/>
  <c r="L182" i="3"/>
  <c r="K182" i="3"/>
  <c r="J182" i="3"/>
  <c r="I182" i="3"/>
  <c r="H182" i="3"/>
  <c r="G182" i="3"/>
  <c r="D182" i="3"/>
  <c r="E182" i="3" s="1"/>
  <c r="C182" i="3"/>
  <c r="Q181" i="3"/>
  <c r="P181" i="3"/>
  <c r="O181" i="3"/>
  <c r="N181" i="3"/>
  <c r="M181" i="3"/>
  <c r="L181" i="3"/>
  <c r="K181" i="3"/>
  <c r="J181" i="3"/>
  <c r="I181" i="3"/>
  <c r="H181" i="3"/>
  <c r="G181" i="3"/>
  <c r="F181" i="3"/>
  <c r="R181" i="3" s="1"/>
  <c r="E181" i="3"/>
  <c r="D181" i="3"/>
  <c r="C181" i="3"/>
  <c r="Q180" i="3"/>
  <c r="Q179" i="3" s="1"/>
  <c r="P180" i="3"/>
  <c r="O180" i="3"/>
  <c r="N180" i="3"/>
  <c r="M180" i="3"/>
  <c r="L180" i="3"/>
  <c r="K180" i="3"/>
  <c r="K179" i="3" s="1"/>
  <c r="J180" i="3"/>
  <c r="J179" i="3" s="1"/>
  <c r="I180" i="3"/>
  <c r="I179" i="3" s="1"/>
  <c r="H180" i="3"/>
  <c r="G180" i="3"/>
  <c r="D180" i="3"/>
  <c r="C180" i="3"/>
  <c r="E180" i="3" s="1"/>
  <c r="O179" i="3"/>
  <c r="N179" i="3"/>
  <c r="H179" i="3"/>
  <c r="G179" i="3"/>
  <c r="C179" i="3"/>
  <c r="Q178" i="3"/>
  <c r="P178" i="3"/>
  <c r="O178" i="3"/>
  <c r="N178" i="3"/>
  <c r="N175" i="3" s="1"/>
  <c r="M178" i="3"/>
  <c r="L178" i="3"/>
  <c r="K178" i="3"/>
  <c r="J178" i="3"/>
  <c r="I178" i="3"/>
  <c r="H178" i="3"/>
  <c r="G178" i="3"/>
  <c r="F178" i="3"/>
  <c r="R178" i="3" s="1"/>
  <c r="X178" i="3" s="1"/>
  <c r="D178" i="3"/>
  <c r="C178" i="3"/>
  <c r="E178" i="3" s="1"/>
  <c r="Q177" i="3"/>
  <c r="P177" i="3"/>
  <c r="O177" i="3"/>
  <c r="N177" i="3"/>
  <c r="M177" i="3"/>
  <c r="M175" i="3" s="1"/>
  <c r="L177" i="3"/>
  <c r="K177" i="3"/>
  <c r="J177" i="3"/>
  <c r="I177" i="3"/>
  <c r="H177" i="3"/>
  <c r="G177" i="3"/>
  <c r="E177" i="3"/>
  <c r="D177" i="3"/>
  <c r="C177" i="3"/>
  <c r="Q176" i="3"/>
  <c r="P176" i="3"/>
  <c r="O176" i="3"/>
  <c r="N176" i="3"/>
  <c r="M176" i="3"/>
  <c r="L176" i="3"/>
  <c r="L175" i="3" s="1"/>
  <c r="K176" i="3"/>
  <c r="J176" i="3"/>
  <c r="I176" i="3"/>
  <c r="H176" i="3"/>
  <c r="H175" i="3" s="1"/>
  <c r="G176" i="3"/>
  <c r="F176" i="3"/>
  <c r="E176" i="3"/>
  <c r="D176" i="3"/>
  <c r="C176" i="3"/>
  <c r="Q175" i="3"/>
  <c r="P175" i="3"/>
  <c r="O175" i="3"/>
  <c r="K175" i="3"/>
  <c r="J175" i="3"/>
  <c r="I175" i="3"/>
  <c r="E175" i="3"/>
  <c r="D175" i="3"/>
  <c r="C175" i="3"/>
  <c r="Q174" i="3"/>
  <c r="P174" i="3"/>
  <c r="P172" i="3" s="1"/>
  <c r="O174" i="3"/>
  <c r="N174" i="3"/>
  <c r="M174" i="3"/>
  <c r="L174" i="3"/>
  <c r="K174" i="3"/>
  <c r="J174" i="3"/>
  <c r="I174" i="3"/>
  <c r="H174" i="3"/>
  <c r="G174" i="3"/>
  <c r="F174" i="3"/>
  <c r="D174" i="3"/>
  <c r="D172" i="3" s="1"/>
  <c r="C174" i="3"/>
  <c r="Q173" i="3"/>
  <c r="P173" i="3"/>
  <c r="O173" i="3"/>
  <c r="O172" i="3" s="1"/>
  <c r="N173" i="3"/>
  <c r="M173" i="3"/>
  <c r="M172" i="3" s="1"/>
  <c r="L173" i="3"/>
  <c r="K173" i="3"/>
  <c r="K172" i="3" s="1"/>
  <c r="J173" i="3"/>
  <c r="J172" i="3" s="1"/>
  <c r="I173" i="3"/>
  <c r="I172" i="3" s="1"/>
  <c r="H173" i="3"/>
  <c r="G173" i="3"/>
  <c r="F173" i="3"/>
  <c r="D173" i="3"/>
  <c r="C173" i="3"/>
  <c r="Q172" i="3"/>
  <c r="N172" i="3"/>
  <c r="L172" i="3"/>
  <c r="H172" i="3"/>
  <c r="G172" i="3"/>
  <c r="F172" i="3"/>
  <c r="Q171" i="3"/>
  <c r="P171" i="3"/>
  <c r="O171" i="3"/>
  <c r="N171" i="3"/>
  <c r="M171" i="3"/>
  <c r="L171" i="3"/>
  <c r="K171" i="3"/>
  <c r="J171" i="3"/>
  <c r="I171" i="3"/>
  <c r="H171" i="3"/>
  <c r="G171" i="3"/>
  <c r="F171" i="3"/>
  <c r="R171" i="3" s="1"/>
  <c r="X171" i="3" s="1"/>
  <c r="D171" i="3"/>
  <c r="E171" i="3" s="1"/>
  <c r="C171" i="3"/>
  <c r="Q170" i="3"/>
  <c r="P170" i="3"/>
  <c r="O170" i="3"/>
  <c r="N170" i="3"/>
  <c r="M170" i="3"/>
  <c r="L170" i="3"/>
  <c r="K170" i="3"/>
  <c r="J170" i="3"/>
  <c r="I170" i="3"/>
  <c r="H170" i="3"/>
  <c r="G170" i="3"/>
  <c r="F170" i="3"/>
  <c r="F164" i="3" s="1"/>
  <c r="D170" i="3"/>
  <c r="E170" i="3" s="1"/>
  <c r="C170" i="3"/>
  <c r="Q169" i="3"/>
  <c r="P169" i="3"/>
  <c r="O169" i="3"/>
  <c r="N169" i="3"/>
  <c r="M169" i="3"/>
  <c r="L169" i="3"/>
  <c r="K169" i="3"/>
  <c r="J169" i="3"/>
  <c r="I169" i="3"/>
  <c r="H169" i="3"/>
  <c r="G169" i="3"/>
  <c r="F169" i="3"/>
  <c r="E169" i="3"/>
  <c r="D169" i="3"/>
  <c r="C169" i="3"/>
  <c r="Q168" i="3"/>
  <c r="P168" i="3"/>
  <c r="O168" i="3"/>
  <c r="N168" i="3"/>
  <c r="M168" i="3"/>
  <c r="L168" i="3"/>
  <c r="K168" i="3"/>
  <c r="J168" i="3"/>
  <c r="J164" i="3" s="1"/>
  <c r="I168" i="3"/>
  <c r="H168" i="3"/>
  <c r="G168" i="3"/>
  <c r="F168" i="3"/>
  <c r="D168" i="3"/>
  <c r="C168" i="3"/>
  <c r="E168" i="3" s="1"/>
  <c r="Q167" i="3"/>
  <c r="P167" i="3"/>
  <c r="O167" i="3"/>
  <c r="N167" i="3"/>
  <c r="M167" i="3"/>
  <c r="L167" i="3"/>
  <c r="K167" i="3"/>
  <c r="J167" i="3"/>
  <c r="I167" i="3"/>
  <c r="I164" i="3" s="1"/>
  <c r="H167" i="3"/>
  <c r="G167" i="3"/>
  <c r="F167" i="3"/>
  <c r="D167" i="3"/>
  <c r="C167" i="3"/>
  <c r="E167" i="3" s="1"/>
  <c r="Q166" i="3"/>
  <c r="P166" i="3"/>
  <c r="O166" i="3"/>
  <c r="N166" i="3"/>
  <c r="M166" i="3"/>
  <c r="L166" i="3"/>
  <c r="L164" i="3" s="1"/>
  <c r="K166" i="3"/>
  <c r="J166" i="3"/>
  <c r="I166" i="3"/>
  <c r="H166" i="3"/>
  <c r="H164" i="3" s="1"/>
  <c r="G166" i="3"/>
  <c r="F166" i="3"/>
  <c r="D166" i="3"/>
  <c r="C166" i="3"/>
  <c r="E166" i="3" s="1"/>
  <c r="Q165" i="3"/>
  <c r="P165" i="3"/>
  <c r="O165" i="3"/>
  <c r="O164" i="3" s="1"/>
  <c r="N165" i="3"/>
  <c r="M165" i="3"/>
  <c r="M164" i="3" s="1"/>
  <c r="L165" i="3"/>
  <c r="K165" i="3"/>
  <c r="J165" i="3"/>
  <c r="I165" i="3"/>
  <c r="H165" i="3"/>
  <c r="G165" i="3"/>
  <c r="G164" i="3" s="1"/>
  <c r="F165" i="3"/>
  <c r="E165" i="3"/>
  <c r="D165" i="3"/>
  <c r="C165" i="3"/>
  <c r="C164" i="3" s="1"/>
  <c r="Q164" i="3"/>
  <c r="Q163" i="3"/>
  <c r="Q160" i="3" s="1"/>
  <c r="Q159" i="3" s="1"/>
  <c r="P163" i="3"/>
  <c r="O163" i="3"/>
  <c r="N163" i="3"/>
  <c r="M163" i="3"/>
  <c r="L163" i="3"/>
  <c r="K163" i="3"/>
  <c r="J163" i="3"/>
  <c r="I163" i="3"/>
  <c r="H163" i="3"/>
  <c r="G163" i="3"/>
  <c r="F163" i="3"/>
  <c r="E163" i="3"/>
  <c r="D163" i="3"/>
  <c r="C163" i="3"/>
  <c r="Q162" i="3"/>
  <c r="P162" i="3"/>
  <c r="P160" i="3" s="1"/>
  <c r="O162" i="3"/>
  <c r="N162" i="3"/>
  <c r="M162" i="3"/>
  <c r="L162" i="3"/>
  <c r="K162" i="3"/>
  <c r="J162" i="3"/>
  <c r="I162" i="3"/>
  <c r="H162" i="3"/>
  <c r="H160" i="3" s="1"/>
  <c r="G162" i="3"/>
  <c r="F162" i="3"/>
  <c r="D162" i="3"/>
  <c r="D160" i="3" s="1"/>
  <c r="C162" i="3"/>
  <c r="Q161" i="3"/>
  <c r="P161" i="3"/>
  <c r="O161" i="3"/>
  <c r="N161" i="3"/>
  <c r="M161" i="3"/>
  <c r="L161" i="3"/>
  <c r="K161" i="3"/>
  <c r="K160" i="3" s="1"/>
  <c r="J161" i="3"/>
  <c r="J160" i="3" s="1"/>
  <c r="I161" i="3"/>
  <c r="I160" i="3" s="1"/>
  <c r="I159" i="3" s="1"/>
  <c r="H161" i="3"/>
  <c r="G161" i="3"/>
  <c r="F161" i="3"/>
  <c r="D161" i="3"/>
  <c r="C161" i="3"/>
  <c r="N160" i="3"/>
  <c r="M160" i="3"/>
  <c r="L160" i="3"/>
  <c r="G160" i="3"/>
  <c r="F160" i="3"/>
  <c r="Q158" i="3"/>
  <c r="P158" i="3"/>
  <c r="O158" i="3"/>
  <c r="N158" i="3"/>
  <c r="M158" i="3"/>
  <c r="L158" i="3"/>
  <c r="K158" i="3"/>
  <c r="J158" i="3"/>
  <c r="I158" i="3"/>
  <c r="H158" i="3"/>
  <c r="G158" i="3"/>
  <c r="F158" i="3"/>
  <c r="F155" i="3" s="1"/>
  <c r="D158" i="3"/>
  <c r="E158" i="3" s="1"/>
  <c r="C158" i="3"/>
  <c r="Q157" i="3"/>
  <c r="Q155" i="3" s="1"/>
  <c r="P157" i="3"/>
  <c r="O157" i="3"/>
  <c r="N157" i="3"/>
  <c r="M157" i="3"/>
  <c r="L157" i="3"/>
  <c r="K157" i="3"/>
  <c r="J157" i="3"/>
  <c r="I157" i="3"/>
  <c r="I155" i="3" s="1"/>
  <c r="H157" i="3"/>
  <c r="G157" i="3"/>
  <c r="F157" i="3"/>
  <c r="D157" i="3"/>
  <c r="E157" i="3" s="1"/>
  <c r="C157" i="3"/>
  <c r="Q156" i="3"/>
  <c r="P156" i="3"/>
  <c r="O156" i="3"/>
  <c r="N156" i="3"/>
  <c r="N155" i="3" s="1"/>
  <c r="M156" i="3"/>
  <c r="L156" i="3"/>
  <c r="L155" i="3" s="1"/>
  <c r="K156" i="3"/>
  <c r="J156" i="3"/>
  <c r="J155" i="3" s="1"/>
  <c r="I156" i="3"/>
  <c r="H156" i="3"/>
  <c r="G156" i="3"/>
  <c r="F156" i="3"/>
  <c r="R156" i="3" s="1"/>
  <c r="D156" i="3"/>
  <c r="C156" i="3"/>
  <c r="O155" i="3"/>
  <c r="M155" i="3"/>
  <c r="H155" i="3"/>
  <c r="G155" i="3"/>
  <c r="C155" i="3"/>
  <c r="Q154" i="3"/>
  <c r="P154" i="3"/>
  <c r="O154" i="3"/>
  <c r="N154" i="3"/>
  <c r="N151" i="3" s="1"/>
  <c r="M154" i="3"/>
  <c r="L154" i="3"/>
  <c r="K154" i="3"/>
  <c r="J154" i="3"/>
  <c r="I154" i="3"/>
  <c r="H154" i="3"/>
  <c r="G154" i="3"/>
  <c r="F154" i="3"/>
  <c r="R154" i="3" s="1"/>
  <c r="X154" i="3" s="1"/>
  <c r="D154" i="3"/>
  <c r="C154" i="3"/>
  <c r="E154" i="3" s="1"/>
  <c r="Q153" i="3"/>
  <c r="P153" i="3"/>
  <c r="O153" i="3"/>
  <c r="N153" i="3"/>
  <c r="M153" i="3"/>
  <c r="M151" i="3" s="1"/>
  <c r="L153" i="3"/>
  <c r="K153" i="3"/>
  <c r="J153" i="3"/>
  <c r="I153" i="3"/>
  <c r="H153" i="3"/>
  <c r="G153" i="3"/>
  <c r="F153" i="3"/>
  <c r="E153" i="3"/>
  <c r="D153" i="3"/>
  <c r="C153" i="3"/>
  <c r="Q152" i="3"/>
  <c r="P152" i="3"/>
  <c r="O152" i="3"/>
  <c r="N152" i="3"/>
  <c r="M152" i="3"/>
  <c r="L152" i="3"/>
  <c r="L151" i="3" s="1"/>
  <c r="K152" i="3"/>
  <c r="J152" i="3"/>
  <c r="I152" i="3"/>
  <c r="H152" i="3"/>
  <c r="H151" i="3" s="1"/>
  <c r="G152" i="3"/>
  <c r="F152" i="3"/>
  <c r="F151" i="3" s="1"/>
  <c r="E152" i="3"/>
  <c r="D152" i="3"/>
  <c r="C152" i="3"/>
  <c r="Q151" i="3"/>
  <c r="P151" i="3"/>
  <c r="O151" i="3"/>
  <c r="K151" i="3"/>
  <c r="J151" i="3"/>
  <c r="I151" i="3"/>
  <c r="E151" i="3"/>
  <c r="D151" i="3"/>
  <c r="C151" i="3"/>
  <c r="Q150" i="3"/>
  <c r="P150" i="3"/>
  <c r="O150" i="3"/>
  <c r="N150" i="3"/>
  <c r="M150" i="3"/>
  <c r="L150" i="3"/>
  <c r="K150" i="3"/>
  <c r="J150" i="3"/>
  <c r="I150" i="3"/>
  <c r="H150" i="3"/>
  <c r="G150" i="3"/>
  <c r="F150" i="3"/>
  <c r="D150" i="3"/>
  <c r="C150" i="3"/>
  <c r="Q149" i="3"/>
  <c r="P149" i="3"/>
  <c r="O149" i="3"/>
  <c r="N149" i="3"/>
  <c r="M149" i="3"/>
  <c r="L149" i="3"/>
  <c r="K149" i="3"/>
  <c r="J149" i="3"/>
  <c r="I149" i="3"/>
  <c r="H149" i="3"/>
  <c r="G149" i="3"/>
  <c r="F149" i="3"/>
  <c r="D149" i="3"/>
  <c r="C149" i="3"/>
  <c r="E149" i="3" s="1"/>
  <c r="Q148" i="3"/>
  <c r="P148" i="3"/>
  <c r="O148" i="3"/>
  <c r="N148" i="3"/>
  <c r="M148" i="3"/>
  <c r="L148" i="3"/>
  <c r="K148" i="3"/>
  <c r="J148" i="3"/>
  <c r="I148" i="3"/>
  <c r="H148" i="3"/>
  <c r="H144" i="3" s="1"/>
  <c r="G148" i="3"/>
  <c r="F148" i="3"/>
  <c r="R148" i="3" s="1"/>
  <c r="D148" i="3"/>
  <c r="C148" i="3"/>
  <c r="E148" i="3" s="1"/>
  <c r="Q147" i="3"/>
  <c r="P147" i="3"/>
  <c r="O147" i="3"/>
  <c r="N147" i="3"/>
  <c r="M147" i="3"/>
  <c r="L147" i="3"/>
  <c r="K147" i="3"/>
  <c r="J147" i="3"/>
  <c r="I147" i="3"/>
  <c r="H147" i="3"/>
  <c r="G147" i="3"/>
  <c r="F147" i="3"/>
  <c r="R147" i="3" s="1"/>
  <c r="D147" i="3"/>
  <c r="E147" i="3" s="1"/>
  <c r="X147" i="3" s="1"/>
  <c r="C147" i="3"/>
  <c r="Q146" i="3"/>
  <c r="P146" i="3"/>
  <c r="O146" i="3"/>
  <c r="N146" i="3"/>
  <c r="M146" i="3"/>
  <c r="M144" i="3" s="1"/>
  <c r="L146" i="3"/>
  <c r="L144" i="3" s="1"/>
  <c r="K146" i="3"/>
  <c r="J146" i="3"/>
  <c r="I146" i="3"/>
  <c r="H146" i="3"/>
  <c r="G146" i="3"/>
  <c r="F146" i="3"/>
  <c r="R146" i="3" s="1"/>
  <c r="D146" i="3"/>
  <c r="E146" i="3" s="1"/>
  <c r="C146" i="3"/>
  <c r="Q145" i="3"/>
  <c r="Q144" i="3" s="1"/>
  <c r="P145" i="3"/>
  <c r="O145" i="3"/>
  <c r="N145" i="3"/>
  <c r="M145" i="3"/>
  <c r="L145" i="3"/>
  <c r="K145" i="3"/>
  <c r="J145" i="3"/>
  <c r="I145" i="3"/>
  <c r="H145" i="3"/>
  <c r="G145" i="3"/>
  <c r="G144" i="3" s="1"/>
  <c r="F145" i="3"/>
  <c r="D145" i="3"/>
  <c r="D144" i="3" s="1"/>
  <c r="C145" i="3"/>
  <c r="P144" i="3"/>
  <c r="O144" i="3"/>
  <c r="N144" i="3"/>
  <c r="J144" i="3"/>
  <c r="I144" i="3"/>
  <c r="C144" i="3"/>
  <c r="Q143" i="3"/>
  <c r="P143" i="3"/>
  <c r="O143" i="3"/>
  <c r="N143" i="3"/>
  <c r="M143" i="3"/>
  <c r="L143" i="3"/>
  <c r="K143" i="3"/>
  <c r="J143" i="3"/>
  <c r="I143" i="3"/>
  <c r="H143" i="3"/>
  <c r="G143" i="3"/>
  <c r="D143" i="3"/>
  <c r="C143" i="3"/>
  <c r="E143" i="3" s="1"/>
  <c r="Q142" i="3"/>
  <c r="P142" i="3"/>
  <c r="O142" i="3"/>
  <c r="N142" i="3"/>
  <c r="M142" i="3"/>
  <c r="L142" i="3"/>
  <c r="K142" i="3"/>
  <c r="J142" i="3"/>
  <c r="I142" i="3"/>
  <c r="I140" i="3" s="1"/>
  <c r="H142" i="3"/>
  <c r="H140" i="3" s="1"/>
  <c r="G142" i="3"/>
  <c r="F142" i="3"/>
  <c r="D142" i="3"/>
  <c r="C142" i="3"/>
  <c r="E142" i="3" s="1"/>
  <c r="Q141" i="3"/>
  <c r="Q140" i="3" s="1"/>
  <c r="P141" i="3"/>
  <c r="O141" i="3"/>
  <c r="O140" i="3" s="1"/>
  <c r="N141" i="3"/>
  <c r="N140" i="3" s="1"/>
  <c r="M141" i="3"/>
  <c r="M140" i="3" s="1"/>
  <c r="L141" i="3"/>
  <c r="L140" i="3" s="1"/>
  <c r="K141" i="3"/>
  <c r="J141" i="3"/>
  <c r="I141" i="3"/>
  <c r="H141" i="3"/>
  <c r="G141" i="3"/>
  <c r="G140" i="3" s="1"/>
  <c r="F141" i="3"/>
  <c r="R141" i="3" s="1"/>
  <c r="E141" i="3"/>
  <c r="D141" i="3"/>
  <c r="C141" i="3"/>
  <c r="C140" i="3" s="1"/>
  <c r="P140" i="3"/>
  <c r="K140" i="3"/>
  <c r="J140" i="3"/>
  <c r="F140" i="3"/>
  <c r="D140" i="3"/>
  <c r="Q139" i="3"/>
  <c r="Q134" i="3" s="1"/>
  <c r="P139" i="3"/>
  <c r="O139" i="3"/>
  <c r="N139" i="3"/>
  <c r="M139" i="3"/>
  <c r="L139" i="3"/>
  <c r="K139" i="3"/>
  <c r="J139" i="3"/>
  <c r="I139" i="3"/>
  <c r="H139" i="3"/>
  <c r="G139" i="3"/>
  <c r="F139" i="3"/>
  <c r="R139" i="3" s="1"/>
  <c r="E139" i="3"/>
  <c r="D139" i="3"/>
  <c r="C139" i="3"/>
  <c r="Q138" i="3"/>
  <c r="P138" i="3"/>
  <c r="O138" i="3"/>
  <c r="N138" i="3"/>
  <c r="M138" i="3"/>
  <c r="L138" i="3"/>
  <c r="K138" i="3"/>
  <c r="J138" i="3"/>
  <c r="J134" i="3" s="1"/>
  <c r="I138" i="3"/>
  <c r="H138" i="3"/>
  <c r="G138" i="3"/>
  <c r="F138" i="3"/>
  <c r="D138" i="3"/>
  <c r="D134" i="3" s="1"/>
  <c r="C138" i="3"/>
  <c r="Q137" i="3"/>
  <c r="P137" i="3"/>
  <c r="O137" i="3"/>
  <c r="N137" i="3"/>
  <c r="M137" i="3"/>
  <c r="L137" i="3"/>
  <c r="K137" i="3"/>
  <c r="J137" i="3"/>
  <c r="I137" i="3"/>
  <c r="H137" i="3"/>
  <c r="G137" i="3"/>
  <c r="F137" i="3"/>
  <c r="D137" i="3"/>
  <c r="C137" i="3"/>
  <c r="E137" i="3" s="1"/>
  <c r="Q136" i="3"/>
  <c r="P136" i="3"/>
  <c r="O136" i="3"/>
  <c r="N136" i="3"/>
  <c r="N134" i="3" s="1"/>
  <c r="M136" i="3"/>
  <c r="L136" i="3"/>
  <c r="K136" i="3"/>
  <c r="J136" i="3"/>
  <c r="I136" i="3"/>
  <c r="H136" i="3"/>
  <c r="G136" i="3"/>
  <c r="F136" i="3"/>
  <c r="D136" i="3"/>
  <c r="C136" i="3"/>
  <c r="E136" i="3" s="1"/>
  <c r="Q135" i="3"/>
  <c r="P135" i="3"/>
  <c r="O135" i="3"/>
  <c r="N135" i="3"/>
  <c r="M135" i="3"/>
  <c r="L135" i="3"/>
  <c r="K135" i="3"/>
  <c r="K134" i="3" s="1"/>
  <c r="J135" i="3"/>
  <c r="I135" i="3"/>
  <c r="I134" i="3" s="1"/>
  <c r="H135" i="3"/>
  <c r="H134" i="3" s="1"/>
  <c r="G135" i="3"/>
  <c r="G134" i="3" s="1"/>
  <c r="F135" i="3"/>
  <c r="F134" i="3" s="1"/>
  <c r="D135" i="3"/>
  <c r="E135" i="3" s="1"/>
  <c r="C135" i="3"/>
  <c r="P134" i="3"/>
  <c r="L134" i="3"/>
  <c r="Q133" i="3"/>
  <c r="P133" i="3"/>
  <c r="O133" i="3"/>
  <c r="N133" i="3"/>
  <c r="M133" i="3"/>
  <c r="L133" i="3"/>
  <c r="K133" i="3"/>
  <c r="K130" i="3" s="1"/>
  <c r="J133" i="3"/>
  <c r="I133" i="3"/>
  <c r="H133" i="3"/>
  <c r="G133" i="3"/>
  <c r="E133" i="3"/>
  <c r="D133" i="3"/>
  <c r="C133" i="3"/>
  <c r="Q132" i="3"/>
  <c r="P132" i="3"/>
  <c r="O132" i="3"/>
  <c r="N132" i="3"/>
  <c r="M132" i="3"/>
  <c r="L132" i="3"/>
  <c r="K132" i="3"/>
  <c r="J132" i="3"/>
  <c r="J130" i="3" s="1"/>
  <c r="I132" i="3"/>
  <c r="H132" i="3"/>
  <c r="G132" i="3"/>
  <c r="F132" i="3"/>
  <c r="D132" i="3"/>
  <c r="C132" i="3"/>
  <c r="Q131" i="3"/>
  <c r="Q130" i="3" s="1"/>
  <c r="P131" i="3"/>
  <c r="O131" i="3"/>
  <c r="O130" i="3" s="1"/>
  <c r="N131" i="3"/>
  <c r="M131" i="3"/>
  <c r="L131" i="3"/>
  <c r="K131" i="3"/>
  <c r="J131" i="3"/>
  <c r="I131" i="3"/>
  <c r="I130" i="3" s="1"/>
  <c r="H131" i="3"/>
  <c r="H130" i="3" s="1"/>
  <c r="G131" i="3"/>
  <c r="G130" i="3" s="1"/>
  <c r="F131" i="3"/>
  <c r="D131" i="3"/>
  <c r="C131" i="3"/>
  <c r="N130" i="3"/>
  <c r="M130" i="3"/>
  <c r="L130" i="3"/>
  <c r="Q129" i="3"/>
  <c r="P129" i="3"/>
  <c r="O129" i="3"/>
  <c r="N129" i="3"/>
  <c r="M129" i="3"/>
  <c r="L129" i="3"/>
  <c r="K129" i="3"/>
  <c r="J129" i="3"/>
  <c r="I129" i="3"/>
  <c r="H129" i="3"/>
  <c r="G129" i="3"/>
  <c r="G124" i="3" s="1"/>
  <c r="F129" i="3"/>
  <c r="F124" i="3" s="1"/>
  <c r="E129" i="3"/>
  <c r="D129" i="3"/>
  <c r="C129" i="3"/>
  <c r="Q128" i="3"/>
  <c r="P128" i="3"/>
  <c r="O128" i="3"/>
  <c r="N128" i="3"/>
  <c r="M128" i="3"/>
  <c r="L128" i="3"/>
  <c r="K128" i="3"/>
  <c r="J128" i="3"/>
  <c r="I128" i="3"/>
  <c r="H128" i="3"/>
  <c r="G128" i="3"/>
  <c r="F128" i="3"/>
  <c r="E128" i="3"/>
  <c r="D128" i="3"/>
  <c r="C128" i="3"/>
  <c r="Q127" i="3"/>
  <c r="P127" i="3"/>
  <c r="O127" i="3"/>
  <c r="N127" i="3"/>
  <c r="M127" i="3"/>
  <c r="L127" i="3"/>
  <c r="K127" i="3"/>
  <c r="J127" i="3"/>
  <c r="I127" i="3"/>
  <c r="H127" i="3"/>
  <c r="G127" i="3"/>
  <c r="F127" i="3"/>
  <c r="E127" i="3"/>
  <c r="D127" i="3"/>
  <c r="C127" i="3"/>
  <c r="Q126" i="3"/>
  <c r="P126" i="3"/>
  <c r="P124" i="3" s="1"/>
  <c r="O126" i="3"/>
  <c r="N126" i="3"/>
  <c r="M126" i="3"/>
  <c r="L126" i="3"/>
  <c r="K126" i="3"/>
  <c r="J126" i="3"/>
  <c r="I126" i="3"/>
  <c r="H126" i="3"/>
  <c r="H124" i="3" s="1"/>
  <c r="G126" i="3"/>
  <c r="F126" i="3"/>
  <c r="D126" i="3"/>
  <c r="D124" i="3" s="1"/>
  <c r="C126" i="3"/>
  <c r="E126" i="3" s="1"/>
  <c r="Q125" i="3"/>
  <c r="P125" i="3"/>
  <c r="O125" i="3"/>
  <c r="N125" i="3"/>
  <c r="M125" i="3"/>
  <c r="M124" i="3" s="1"/>
  <c r="L125" i="3"/>
  <c r="K125" i="3"/>
  <c r="J125" i="3"/>
  <c r="I125" i="3"/>
  <c r="H125" i="3"/>
  <c r="G125" i="3"/>
  <c r="F125" i="3"/>
  <c r="R125" i="3" s="1"/>
  <c r="D125" i="3"/>
  <c r="C125" i="3"/>
  <c r="N124" i="3"/>
  <c r="Q123" i="3"/>
  <c r="P123" i="3"/>
  <c r="O123" i="3"/>
  <c r="N123" i="3"/>
  <c r="M123" i="3"/>
  <c r="L123" i="3"/>
  <c r="K123" i="3"/>
  <c r="J123" i="3"/>
  <c r="I123" i="3"/>
  <c r="H123" i="3"/>
  <c r="G123" i="3"/>
  <c r="D123" i="3"/>
  <c r="E123" i="3" s="1"/>
  <c r="X123" i="3" s="1"/>
  <c r="C123" i="3"/>
  <c r="E122" i="3"/>
  <c r="D122" i="3"/>
  <c r="C122" i="3"/>
  <c r="D121" i="3"/>
  <c r="C121" i="3"/>
  <c r="Q120" i="3"/>
  <c r="P120" i="3"/>
  <c r="O120" i="3"/>
  <c r="N120" i="3"/>
  <c r="M120" i="3"/>
  <c r="L120" i="3"/>
  <c r="K120" i="3"/>
  <c r="J120" i="3"/>
  <c r="I120" i="3"/>
  <c r="H120" i="3"/>
  <c r="G120" i="3"/>
  <c r="F120" i="3"/>
  <c r="D120" i="3"/>
  <c r="C120" i="3"/>
  <c r="E120" i="3" s="1"/>
  <c r="Q119" i="3"/>
  <c r="P119" i="3"/>
  <c r="O119" i="3"/>
  <c r="N119" i="3"/>
  <c r="M119" i="3"/>
  <c r="L119" i="3"/>
  <c r="K119" i="3"/>
  <c r="J119" i="3"/>
  <c r="I119" i="3"/>
  <c r="H119" i="3"/>
  <c r="G119" i="3"/>
  <c r="F119" i="3"/>
  <c r="D119" i="3"/>
  <c r="C119" i="3"/>
  <c r="E119" i="3" s="1"/>
  <c r="Q118" i="3"/>
  <c r="P118" i="3"/>
  <c r="O118" i="3"/>
  <c r="N118" i="3"/>
  <c r="M118" i="3"/>
  <c r="L118" i="3"/>
  <c r="K118" i="3"/>
  <c r="J118" i="3"/>
  <c r="I118" i="3"/>
  <c r="H118" i="3"/>
  <c r="G118" i="3"/>
  <c r="F118" i="3"/>
  <c r="R118" i="3" s="1"/>
  <c r="X118" i="3" s="1"/>
  <c r="D118" i="3"/>
  <c r="C118" i="3"/>
  <c r="E118" i="3" s="1"/>
  <c r="Q117" i="3"/>
  <c r="P117" i="3"/>
  <c r="O117" i="3"/>
  <c r="N117" i="3"/>
  <c r="M117" i="3"/>
  <c r="L117" i="3"/>
  <c r="K117" i="3"/>
  <c r="J117" i="3"/>
  <c r="I117" i="3"/>
  <c r="H117" i="3"/>
  <c r="G117" i="3"/>
  <c r="F117" i="3"/>
  <c r="R117" i="3" s="1"/>
  <c r="E117" i="3"/>
  <c r="D117" i="3"/>
  <c r="C117" i="3"/>
  <c r="Q116" i="3"/>
  <c r="P116" i="3"/>
  <c r="O116" i="3"/>
  <c r="N116" i="3"/>
  <c r="M116" i="3"/>
  <c r="L116" i="3"/>
  <c r="L110" i="3" s="1"/>
  <c r="K116" i="3"/>
  <c r="J116" i="3"/>
  <c r="I116" i="3"/>
  <c r="H116" i="3"/>
  <c r="G116" i="3"/>
  <c r="F116" i="3"/>
  <c r="R116" i="3" s="1"/>
  <c r="E116" i="3"/>
  <c r="D116" i="3"/>
  <c r="C116" i="3"/>
  <c r="Q115" i="3"/>
  <c r="Q110" i="3" s="1"/>
  <c r="P115" i="3"/>
  <c r="P110" i="3" s="1"/>
  <c r="O115" i="3"/>
  <c r="N115" i="3"/>
  <c r="M115" i="3"/>
  <c r="L115" i="3"/>
  <c r="K115" i="3"/>
  <c r="J115" i="3"/>
  <c r="I115" i="3"/>
  <c r="H115" i="3"/>
  <c r="G115" i="3"/>
  <c r="F115" i="3"/>
  <c r="D115" i="3"/>
  <c r="C115" i="3"/>
  <c r="Q114" i="3"/>
  <c r="P114" i="3"/>
  <c r="O114" i="3"/>
  <c r="N114" i="3"/>
  <c r="M114" i="3"/>
  <c r="L114" i="3"/>
  <c r="K114" i="3"/>
  <c r="J114" i="3"/>
  <c r="I114" i="3"/>
  <c r="H114" i="3"/>
  <c r="G114" i="3"/>
  <c r="F114" i="3"/>
  <c r="D114" i="3"/>
  <c r="C114" i="3"/>
  <c r="E114" i="3" s="1"/>
  <c r="Q113" i="3"/>
  <c r="P113" i="3"/>
  <c r="O113" i="3"/>
  <c r="N113" i="3"/>
  <c r="M113" i="3"/>
  <c r="L113" i="3"/>
  <c r="K113" i="3"/>
  <c r="J113" i="3"/>
  <c r="I113" i="3"/>
  <c r="H113" i="3"/>
  <c r="G113" i="3"/>
  <c r="F113" i="3"/>
  <c r="D113" i="3"/>
  <c r="C113" i="3"/>
  <c r="Q112" i="3"/>
  <c r="P112" i="3"/>
  <c r="O112" i="3"/>
  <c r="N112" i="3"/>
  <c r="N110" i="3" s="1"/>
  <c r="M112" i="3"/>
  <c r="L112" i="3"/>
  <c r="K112" i="3"/>
  <c r="J112" i="3"/>
  <c r="I112" i="3"/>
  <c r="H112" i="3"/>
  <c r="G112" i="3"/>
  <c r="F112" i="3"/>
  <c r="D112" i="3"/>
  <c r="C112" i="3"/>
  <c r="E112" i="3" s="1"/>
  <c r="Q111" i="3"/>
  <c r="P111" i="3"/>
  <c r="O111" i="3"/>
  <c r="N111" i="3"/>
  <c r="M111" i="3"/>
  <c r="L111" i="3"/>
  <c r="K111" i="3"/>
  <c r="J111" i="3"/>
  <c r="I111" i="3"/>
  <c r="H111" i="3"/>
  <c r="G111" i="3"/>
  <c r="G110" i="3" s="1"/>
  <c r="F111" i="3"/>
  <c r="F110" i="3" s="1"/>
  <c r="D111" i="3"/>
  <c r="E111" i="3" s="1"/>
  <c r="C111" i="3"/>
  <c r="K110" i="3"/>
  <c r="Q108" i="3"/>
  <c r="P108" i="3"/>
  <c r="O108" i="3"/>
  <c r="N108" i="3"/>
  <c r="M108" i="3"/>
  <c r="L108" i="3"/>
  <c r="K108" i="3"/>
  <c r="J108" i="3"/>
  <c r="I108" i="3"/>
  <c r="H108" i="3"/>
  <c r="G108" i="3"/>
  <c r="F108" i="3"/>
  <c r="D108" i="3"/>
  <c r="C108" i="3"/>
  <c r="E108" i="3" s="1"/>
  <c r="Q107" i="3"/>
  <c r="P107" i="3"/>
  <c r="O107" i="3"/>
  <c r="N107" i="3"/>
  <c r="M107" i="3"/>
  <c r="L107" i="3"/>
  <c r="K107" i="3"/>
  <c r="J107" i="3"/>
  <c r="I107" i="3"/>
  <c r="H107" i="3"/>
  <c r="G107" i="3"/>
  <c r="F107" i="3"/>
  <c r="D107" i="3"/>
  <c r="C107" i="3"/>
  <c r="E107" i="3" s="1"/>
  <c r="Q106" i="3"/>
  <c r="P106" i="3"/>
  <c r="O106" i="3"/>
  <c r="N106" i="3"/>
  <c r="M106" i="3"/>
  <c r="L106" i="3"/>
  <c r="K106" i="3"/>
  <c r="J106" i="3"/>
  <c r="I106" i="3"/>
  <c r="H106" i="3"/>
  <c r="G106" i="3"/>
  <c r="F106" i="3"/>
  <c r="R106" i="3" s="1"/>
  <c r="X106" i="3" s="1"/>
  <c r="D106" i="3"/>
  <c r="C106" i="3"/>
  <c r="E106" i="3" s="1"/>
  <c r="Q105" i="3"/>
  <c r="P105" i="3"/>
  <c r="O105" i="3"/>
  <c r="N105" i="3"/>
  <c r="M105" i="3"/>
  <c r="L105" i="3"/>
  <c r="K105" i="3"/>
  <c r="J105" i="3"/>
  <c r="I105" i="3"/>
  <c r="H105" i="3"/>
  <c r="G105" i="3"/>
  <c r="G101" i="3" s="1"/>
  <c r="F105" i="3"/>
  <c r="R105" i="3" s="1"/>
  <c r="E105" i="3"/>
  <c r="X105" i="3" s="1"/>
  <c r="D105" i="3"/>
  <c r="C105" i="3"/>
  <c r="Q104" i="3"/>
  <c r="P104" i="3"/>
  <c r="O104" i="3"/>
  <c r="N104" i="3"/>
  <c r="M104" i="3"/>
  <c r="L104" i="3"/>
  <c r="K104" i="3"/>
  <c r="J104" i="3"/>
  <c r="I104" i="3"/>
  <c r="H104" i="3"/>
  <c r="G104" i="3"/>
  <c r="F104" i="3"/>
  <c r="E104" i="3"/>
  <c r="D104" i="3"/>
  <c r="C104" i="3"/>
  <c r="Q103" i="3"/>
  <c r="P103" i="3"/>
  <c r="O103" i="3"/>
  <c r="N103" i="3"/>
  <c r="M103" i="3"/>
  <c r="L103" i="3"/>
  <c r="K103" i="3"/>
  <c r="J103" i="3"/>
  <c r="I103" i="3"/>
  <c r="H103" i="3"/>
  <c r="G103" i="3"/>
  <c r="F103" i="3"/>
  <c r="R103" i="3" s="1"/>
  <c r="E103" i="3"/>
  <c r="D103" i="3"/>
  <c r="C103" i="3"/>
  <c r="Q102" i="3"/>
  <c r="P102" i="3"/>
  <c r="O102" i="3"/>
  <c r="N102" i="3"/>
  <c r="M102" i="3"/>
  <c r="L102" i="3"/>
  <c r="K102" i="3"/>
  <c r="J102" i="3"/>
  <c r="J101" i="3" s="1"/>
  <c r="I102" i="3"/>
  <c r="H102" i="3"/>
  <c r="G102" i="3"/>
  <c r="D102" i="3"/>
  <c r="D101" i="3" s="1"/>
  <c r="C102" i="3"/>
  <c r="P101" i="3"/>
  <c r="O101" i="3"/>
  <c r="N101" i="3"/>
  <c r="K101" i="3"/>
  <c r="I101" i="3"/>
  <c r="H101" i="3"/>
  <c r="Q100" i="3"/>
  <c r="P100" i="3"/>
  <c r="O100" i="3"/>
  <c r="N100" i="3"/>
  <c r="M100" i="3"/>
  <c r="L100" i="3"/>
  <c r="K100" i="3"/>
  <c r="J100" i="3"/>
  <c r="I100" i="3"/>
  <c r="H100" i="3"/>
  <c r="G100" i="3"/>
  <c r="F100" i="3"/>
  <c r="R100" i="3" s="1"/>
  <c r="D100" i="3"/>
  <c r="C100" i="3"/>
  <c r="E100" i="3" s="1"/>
  <c r="Q99" i="3"/>
  <c r="P99" i="3"/>
  <c r="O99" i="3"/>
  <c r="N99" i="3"/>
  <c r="M99" i="3"/>
  <c r="L99" i="3"/>
  <c r="K99" i="3"/>
  <c r="J99" i="3"/>
  <c r="I99" i="3"/>
  <c r="H99" i="3"/>
  <c r="G99" i="3"/>
  <c r="F99" i="3"/>
  <c r="R99" i="3" s="1"/>
  <c r="X99" i="3" s="1"/>
  <c r="D99" i="3"/>
  <c r="E99" i="3" s="1"/>
  <c r="C99" i="3"/>
  <c r="Q98" i="3"/>
  <c r="P98" i="3"/>
  <c r="O98" i="3"/>
  <c r="N98" i="3"/>
  <c r="M98" i="3"/>
  <c r="L98" i="3"/>
  <c r="K98" i="3"/>
  <c r="J98" i="3"/>
  <c r="I98" i="3"/>
  <c r="H98" i="3"/>
  <c r="G98" i="3"/>
  <c r="F98" i="3"/>
  <c r="R98" i="3" s="1"/>
  <c r="X98" i="3" s="1"/>
  <c r="E98" i="3"/>
  <c r="D98" i="3"/>
  <c r="C98" i="3"/>
  <c r="Q97" i="3"/>
  <c r="P97" i="3"/>
  <c r="O97" i="3"/>
  <c r="N97" i="3"/>
  <c r="M97" i="3"/>
  <c r="L97" i="3"/>
  <c r="K97" i="3"/>
  <c r="J97" i="3"/>
  <c r="I97" i="3"/>
  <c r="H97" i="3"/>
  <c r="G97" i="3"/>
  <c r="F97" i="3"/>
  <c r="D97" i="3"/>
  <c r="E97" i="3" s="1"/>
  <c r="C97" i="3"/>
  <c r="Q96" i="3"/>
  <c r="P96" i="3"/>
  <c r="O96" i="3"/>
  <c r="N96" i="3"/>
  <c r="M96" i="3"/>
  <c r="L96" i="3"/>
  <c r="K96" i="3"/>
  <c r="J96" i="3"/>
  <c r="I96" i="3"/>
  <c r="H96" i="3"/>
  <c r="G96" i="3"/>
  <c r="F96" i="3"/>
  <c r="D96" i="3"/>
  <c r="C96" i="3"/>
  <c r="E96" i="3" s="1"/>
  <c r="Q95" i="3"/>
  <c r="P95" i="3"/>
  <c r="O95" i="3"/>
  <c r="N95" i="3"/>
  <c r="M95" i="3"/>
  <c r="L95" i="3"/>
  <c r="K95" i="3"/>
  <c r="J95" i="3"/>
  <c r="I95" i="3"/>
  <c r="H95" i="3"/>
  <c r="G95" i="3"/>
  <c r="F95" i="3"/>
  <c r="R95" i="3" s="1"/>
  <c r="X95" i="3" s="1"/>
  <c r="E95" i="3"/>
  <c r="D95" i="3"/>
  <c r="C95" i="3"/>
  <c r="Q94" i="3"/>
  <c r="P94" i="3"/>
  <c r="O94" i="3"/>
  <c r="N94" i="3"/>
  <c r="M94" i="3"/>
  <c r="L94" i="3"/>
  <c r="K94" i="3"/>
  <c r="J94" i="3"/>
  <c r="I94" i="3"/>
  <c r="H94" i="3"/>
  <c r="G94" i="3"/>
  <c r="F94" i="3"/>
  <c r="D94" i="3"/>
  <c r="E94" i="3" s="1"/>
  <c r="C94" i="3"/>
  <c r="Q93" i="3"/>
  <c r="Q88" i="3" s="1"/>
  <c r="P93" i="3"/>
  <c r="O93" i="3"/>
  <c r="N93" i="3"/>
  <c r="M93" i="3"/>
  <c r="L93" i="3"/>
  <c r="K93" i="3"/>
  <c r="J93" i="3"/>
  <c r="I93" i="3"/>
  <c r="H93" i="3"/>
  <c r="G93" i="3"/>
  <c r="F93" i="3"/>
  <c r="D93" i="3"/>
  <c r="E93" i="3" s="1"/>
  <c r="C93" i="3"/>
  <c r="Q92" i="3"/>
  <c r="P92" i="3"/>
  <c r="O92" i="3"/>
  <c r="N92" i="3"/>
  <c r="M92" i="3"/>
  <c r="L92" i="3"/>
  <c r="K92" i="3"/>
  <c r="K88" i="3" s="1"/>
  <c r="J92" i="3"/>
  <c r="I92" i="3"/>
  <c r="H92" i="3"/>
  <c r="G92" i="3"/>
  <c r="F92" i="3"/>
  <c r="R92" i="3" s="1"/>
  <c r="E92" i="3"/>
  <c r="X92" i="3" s="1"/>
  <c r="D92" i="3"/>
  <c r="C92" i="3"/>
  <c r="Q91" i="3"/>
  <c r="P91" i="3"/>
  <c r="O91" i="3"/>
  <c r="N91" i="3"/>
  <c r="M91" i="3"/>
  <c r="L91" i="3"/>
  <c r="K91" i="3"/>
  <c r="J91" i="3"/>
  <c r="J88" i="3" s="1"/>
  <c r="I91" i="3"/>
  <c r="H91" i="3"/>
  <c r="G91" i="3"/>
  <c r="F91" i="3"/>
  <c r="D91" i="3"/>
  <c r="C91" i="3"/>
  <c r="E91" i="3" s="1"/>
  <c r="Q90" i="3"/>
  <c r="P90" i="3"/>
  <c r="O90" i="3"/>
  <c r="N90" i="3"/>
  <c r="M90" i="3"/>
  <c r="L90" i="3"/>
  <c r="K90" i="3"/>
  <c r="J90" i="3"/>
  <c r="I90" i="3"/>
  <c r="H90" i="3"/>
  <c r="G90" i="3"/>
  <c r="G88" i="3" s="1"/>
  <c r="F90" i="3"/>
  <c r="D90" i="3"/>
  <c r="C90" i="3"/>
  <c r="E90" i="3" s="1"/>
  <c r="Q89" i="3"/>
  <c r="P89" i="3"/>
  <c r="O89" i="3"/>
  <c r="N89" i="3"/>
  <c r="M89" i="3"/>
  <c r="M88" i="3" s="1"/>
  <c r="L89" i="3"/>
  <c r="K89" i="3"/>
  <c r="J89" i="3"/>
  <c r="I89" i="3"/>
  <c r="H89" i="3"/>
  <c r="G89" i="3"/>
  <c r="E89" i="3"/>
  <c r="D89" i="3"/>
  <c r="C89" i="3"/>
  <c r="E88" i="3"/>
  <c r="Q87" i="3"/>
  <c r="P87" i="3"/>
  <c r="O87" i="3"/>
  <c r="N87" i="3"/>
  <c r="M87" i="3"/>
  <c r="L87" i="3"/>
  <c r="L83" i="3" s="1"/>
  <c r="K87" i="3"/>
  <c r="J87" i="3"/>
  <c r="I87" i="3"/>
  <c r="H87" i="3"/>
  <c r="G87" i="3"/>
  <c r="D87" i="3"/>
  <c r="C87" i="3"/>
  <c r="E87" i="3" s="1"/>
  <c r="Q86" i="3"/>
  <c r="Q83" i="3" s="1"/>
  <c r="P86" i="3"/>
  <c r="O86" i="3"/>
  <c r="N86" i="3"/>
  <c r="M86" i="3"/>
  <c r="L86" i="3"/>
  <c r="K86" i="3"/>
  <c r="K83" i="3" s="1"/>
  <c r="J86" i="3"/>
  <c r="I86" i="3"/>
  <c r="H86" i="3"/>
  <c r="G86" i="3"/>
  <c r="F86" i="3"/>
  <c r="D86" i="3"/>
  <c r="C86" i="3"/>
  <c r="E86" i="3" s="1"/>
  <c r="Q85" i="3"/>
  <c r="P85" i="3"/>
  <c r="O85" i="3"/>
  <c r="N85" i="3"/>
  <c r="M85" i="3"/>
  <c r="L85" i="3"/>
  <c r="K85" i="3"/>
  <c r="J85" i="3"/>
  <c r="J83" i="3" s="1"/>
  <c r="I85" i="3"/>
  <c r="H85" i="3"/>
  <c r="H83" i="3" s="1"/>
  <c r="G85" i="3"/>
  <c r="F85" i="3"/>
  <c r="D85" i="3"/>
  <c r="C85" i="3"/>
  <c r="E85" i="3" s="1"/>
  <c r="Q84" i="3"/>
  <c r="P84" i="3"/>
  <c r="O84" i="3"/>
  <c r="O83" i="3" s="1"/>
  <c r="N84" i="3"/>
  <c r="N83" i="3" s="1"/>
  <c r="M84" i="3"/>
  <c r="M83" i="3" s="1"/>
  <c r="L84" i="3"/>
  <c r="K84" i="3"/>
  <c r="J84" i="3"/>
  <c r="I84" i="3"/>
  <c r="H84" i="3"/>
  <c r="G84" i="3"/>
  <c r="F84" i="3"/>
  <c r="D84" i="3"/>
  <c r="C84" i="3"/>
  <c r="G83" i="3"/>
  <c r="Q82" i="3"/>
  <c r="P82" i="3"/>
  <c r="O82" i="3"/>
  <c r="N82" i="3"/>
  <c r="M82" i="3"/>
  <c r="L82" i="3"/>
  <c r="K82" i="3"/>
  <c r="J82" i="3"/>
  <c r="I82" i="3"/>
  <c r="H82" i="3"/>
  <c r="G82" i="3"/>
  <c r="F82" i="3"/>
  <c r="R82" i="3" s="1"/>
  <c r="D82" i="3"/>
  <c r="E82" i="3" s="1"/>
  <c r="X82" i="3" s="1"/>
  <c r="C82" i="3"/>
  <c r="Q81" i="3"/>
  <c r="P81" i="3"/>
  <c r="N81" i="3"/>
  <c r="L81" i="3"/>
  <c r="K81" i="3"/>
  <c r="J81" i="3"/>
  <c r="I81" i="3"/>
  <c r="H81" i="3"/>
  <c r="G81" i="3"/>
  <c r="F81" i="3"/>
  <c r="E81" i="3"/>
  <c r="D81" i="3"/>
  <c r="C81" i="3"/>
  <c r="Q80" i="3"/>
  <c r="P80" i="3"/>
  <c r="O80" i="3"/>
  <c r="N80" i="3"/>
  <c r="M80" i="3"/>
  <c r="L80" i="3"/>
  <c r="K80" i="3"/>
  <c r="J80" i="3"/>
  <c r="I80" i="3"/>
  <c r="H80" i="3"/>
  <c r="G80" i="3"/>
  <c r="E80" i="3"/>
  <c r="D80" i="3"/>
  <c r="C80" i="3"/>
  <c r="Q79" i="3"/>
  <c r="P79" i="3"/>
  <c r="O79" i="3"/>
  <c r="N79" i="3"/>
  <c r="M79" i="3"/>
  <c r="L79" i="3"/>
  <c r="K79" i="3"/>
  <c r="J79" i="3"/>
  <c r="I79" i="3"/>
  <c r="H79" i="3"/>
  <c r="G79" i="3"/>
  <c r="F79" i="3"/>
  <c r="D79" i="3"/>
  <c r="D77" i="3" s="1"/>
  <c r="C79" i="3"/>
  <c r="E79" i="3" s="1"/>
  <c r="D78" i="3"/>
  <c r="C78" i="3"/>
  <c r="E78" i="3" s="1"/>
  <c r="Q76" i="3"/>
  <c r="P76" i="3"/>
  <c r="O76" i="3"/>
  <c r="N76" i="3"/>
  <c r="M76" i="3"/>
  <c r="L76" i="3"/>
  <c r="K76" i="3"/>
  <c r="J76" i="3"/>
  <c r="I76" i="3"/>
  <c r="H76" i="3"/>
  <c r="G76" i="3"/>
  <c r="F76" i="3"/>
  <c r="E76" i="3"/>
  <c r="D76" i="3"/>
  <c r="C76" i="3"/>
  <c r="Q74" i="3"/>
  <c r="P74" i="3"/>
  <c r="O74" i="3"/>
  <c r="N74" i="3"/>
  <c r="M74" i="3"/>
  <c r="L74" i="3"/>
  <c r="K74" i="3"/>
  <c r="J74" i="3"/>
  <c r="I74" i="3"/>
  <c r="H74" i="3"/>
  <c r="G74" i="3"/>
  <c r="F74" i="3"/>
  <c r="D74" i="3"/>
  <c r="C74" i="3"/>
  <c r="E74" i="3" s="1"/>
  <c r="Q73" i="3"/>
  <c r="P73" i="3"/>
  <c r="O73" i="3"/>
  <c r="N73" i="3"/>
  <c r="M73" i="3"/>
  <c r="L73" i="3"/>
  <c r="K73" i="3"/>
  <c r="J73" i="3"/>
  <c r="I73" i="3"/>
  <c r="H73" i="3"/>
  <c r="G73" i="3"/>
  <c r="F73" i="3"/>
  <c r="R73" i="3" s="1"/>
  <c r="D73" i="3"/>
  <c r="C73" i="3"/>
  <c r="E73" i="3" s="1"/>
  <c r="X73" i="3" s="1"/>
  <c r="Q72" i="3"/>
  <c r="P72" i="3"/>
  <c r="O72" i="3"/>
  <c r="N72" i="3"/>
  <c r="M72" i="3"/>
  <c r="L72" i="3"/>
  <c r="K72" i="3"/>
  <c r="J72" i="3"/>
  <c r="I72" i="3"/>
  <c r="H72" i="3"/>
  <c r="G72" i="3"/>
  <c r="F72" i="3"/>
  <c r="R72" i="3" s="1"/>
  <c r="D72" i="3"/>
  <c r="C72" i="3"/>
  <c r="E72" i="3" s="1"/>
  <c r="Q71" i="3"/>
  <c r="P71" i="3"/>
  <c r="O71" i="3"/>
  <c r="N71" i="3"/>
  <c r="M71" i="3"/>
  <c r="L71" i="3"/>
  <c r="K71" i="3"/>
  <c r="J71" i="3"/>
  <c r="I71" i="3"/>
  <c r="H71" i="3"/>
  <c r="G71" i="3"/>
  <c r="F71" i="3"/>
  <c r="R71" i="3" s="1"/>
  <c r="X71" i="3" s="1"/>
  <c r="E71" i="3"/>
  <c r="D71" i="3"/>
  <c r="C71" i="3"/>
  <c r="Q70" i="3"/>
  <c r="P70" i="3"/>
  <c r="O70" i="3"/>
  <c r="N70" i="3"/>
  <c r="M70" i="3"/>
  <c r="L70" i="3"/>
  <c r="K70" i="3"/>
  <c r="J70" i="3"/>
  <c r="I70" i="3"/>
  <c r="H70" i="3"/>
  <c r="G70" i="3"/>
  <c r="F70" i="3"/>
  <c r="D70" i="3"/>
  <c r="E70" i="3" s="1"/>
  <c r="C70" i="3"/>
  <c r="Q69" i="3"/>
  <c r="P69" i="3"/>
  <c r="O69" i="3"/>
  <c r="N69" i="3"/>
  <c r="M69" i="3"/>
  <c r="L69" i="3"/>
  <c r="K69" i="3"/>
  <c r="J69" i="3"/>
  <c r="I69" i="3"/>
  <c r="H69" i="3"/>
  <c r="G69" i="3"/>
  <c r="F69" i="3"/>
  <c r="E69" i="3"/>
  <c r="D69" i="3"/>
  <c r="C69" i="3"/>
  <c r="Q68" i="3"/>
  <c r="P68" i="3"/>
  <c r="O68" i="3"/>
  <c r="N68" i="3"/>
  <c r="M68" i="3"/>
  <c r="L68" i="3"/>
  <c r="K68" i="3"/>
  <c r="J68" i="3"/>
  <c r="I68" i="3"/>
  <c r="H68" i="3"/>
  <c r="G68" i="3"/>
  <c r="F68" i="3"/>
  <c r="R68" i="3" s="1"/>
  <c r="E68" i="3"/>
  <c r="X68" i="3" s="1"/>
  <c r="D68" i="3"/>
  <c r="C68" i="3"/>
  <c r="Q67" i="3"/>
  <c r="P67" i="3"/>
  <c r="O67" i="3"/>
  <c r="N67" i="3"/>
  <c r="M67" i="3"/>
  <c r="L67" i="3"/>
  <c r="K67" i="3"/>
  <c r="J67" i="3"/>
  <c r="I67" i="3"/>
  <c r="H67" i="3"/>
  <c r="G67" i="3"/>
  <c r="F67" i="3"/>
  <c r="R67" i="3" s="1"/>
  <c r="D67" i="3"/>
  <c r="D63" i="3" s="1"/>
  <c r="C67" i="3"/>
  <c r="E67" i="3" s="1"/>
  <c r="Q66" i="3"/>
  <c r="P66" i="3"/>
  <c r="O66" i="3"/>
  <c r="O63" i="3" s="1"/>
  <c r="N66" i="3"/>
  <c r="M66" i="3"/>
  <c r="L66" i="3"/>
  <c r="K66" i="3"/>
  <c r="J66" i="3"/>
  <c r="I66" i="3"/>
  <c r="H66" i="3"/>
  <c r="G66" i="3"/>
  <c r="F66" i="3"/>
  <c r="D66" i="3"/>
  <c r="C66" i="3"/>
  <c r="E66" i="3" s="1"/>
  <c r="Q65" i="3"/>
  <c r="P65" i="3"/>
  <c r="O65" i="3"/>
  <c r="N65" i="3"/>
  <c r="N63" i="3" s="1"/>
  <c r="M65" i="3"/>
  <c r="L65" i="3"/>
  <c r="K65" i="3"/>
  <c r="J65" i="3"/>
  <c r="I65" i="3"/>
  <c r="H65" i="3"/>
  <c r="G65" i="3"/>
  <c r="E65" i="3"/>
  <c r="D65" i="3"/>
  <c r="C65" i="3"/>
  <c r="Q64" i="3"/>
  <c r="Q63" i="3" s="1"/>
  <c r="P64" i="3"/>
  <c r="O64" i="3"/>
  <c r="N64" i="3"/>
  <c r="M64" i="3"/>
  <c r="L64" i="3"/>
  <c r="K64" i="3"/>
  <c r="J64" i="3"/>
  <c r="I64" i="3"/>
  <c r="H64" i="3"/>
  <c r="G64" i="3"/>
  <c r="G63" i="3" s="1"/>
  <c r="E64" i="3"/>
  <c r="D64" i="3"/>
  <c r="C64" i="3"/>
  <c r="K63" i="3"/>
  <c r="J63" i="3"/>
  <c r="Q62" i="3"/>
  <c r="P62" i="3"/>
  <c r="O62" i="3"/>
  <c r="N62" i="3"/>
  <c r="M62" i="3"/>
  <c r="L62" i="3"/>
  <c r="K62" i="3"/>
  <c r="J62" i="3"/>
  <c r="I62" i="3"/>
  <c r="H62" i="3"/>
  <c r="G62" i="3"/>
  <c r="F62" i="3"/>
  <c r="R62" i="3" s="1"/>
  <c r="D62" i="3"/>
  <c r="C62" i="3"/>
  <c r="E62" i="3" s="1"/>
  <c r="Q61" i="3"/>
  <c r="P61" i="3"/>
  <c r="O61" i="3"/>
  <c r="N61" i="3"/>
  <c r="M61" i="3"/>
  <c r="L61" i="3"/>
  <c r="K61" i="3"/>
  <c r="J61" i="3"/>
  <c r="I61" i="3"/>
  <c r="H61" i="3"/>
  <c r="G61" i="3"/>
  <c r="F61" i="3"/>
  <c r="D61" i="3"/>
  <c r="C61" i="3"/>
  <c r="E61" i="3" s="1"/>
  <c r="Q60" i="3"/>
  <c r="P60" i="3"/>
  <c r="O60" i="3"/>
  <c r="N60" i="3"/>
  <c r="M60" i="3"/>
  <c r="L60" i="3"/>
  <c r="K60" i="3"/>
  <c r="J60" i="3"/>
  <c r="I60" i="3"/>
  <c r="H60" i="3"/>
  <c r="G60" i="3"/>
  <c r="F60" i="3"/>
  <c r="D60" i="3"/>
  <c r="C60" i="3"/>
  <c r="E60" i="3" s="1"/>
  <c r="Q59" i="3"/>
  <c r="P59" i="3"/>
  <c r="O59" i="3"/>
  <c r="N59" i="3"/>
  <c r="M59" i="3"/>
  <c r="L59" i="3"/>
  <c r="K59" i="3"/>
  <c r="J59" i="3"/>
  <c r="I59" i="3"/>
  <c r="H59" i="3"/>
  <c r="G59" i="3"/>
  <c r="E59" i="3"/>
  <c r="D59" i="3"/>
  <c r="C59" i="3"/>
  <c r="Q58" i="3"/>
  <c r="P58" i="3"/>
  <c r="O58" i="3"/>
  <c r="N58" i="3"/>
  <c r="M58" i="3"/>
  <c r="L58" i="3"/>
  <c r="K58" i="3"/>
  <c r="J58" i="3"/>
  <c r="I58" i="3"/>
  <c r="H58" i="3"/>
  <c r="G58" i="3"/>
  <c r="F58" i="3"/>
  <c r="D58" i="3"/>
  <c r="E58" i="3" s="1"/>
  <c r="C58" i="3"/>
  <c r="Q57" i="3"/>
  <c r="Q52" i="3" s="1"/>
  <c r="P57" i="3"/>
  <c r="O57" i="3"/>
  <c r="N57" i="3"/>
  <c r="M57" i="3"/>
  <c r="L57" i="3"/>
  <c r="K57" i="3"/>
  <c r="J57" i="3"/>
  <c r="I57" i="3"/>
  <c r="H57" i="3"/>
  <c r="G57" i="3"/>
  <c r="D57" i="3"/>
  <c r="E57" i="3" s="1"/>
  <c r="C57" i="3"/>
  <c r="Q56" i="3"/>
  <c r="P56" i="3"/>
  <c r="O56" i="3"/>
  <c r="N56" i="3"/>
  <c r="M56" i="3"/>
  <c r="L56" i="3"/>
  <c r="K56" i="3"/>
  <c r="J56" i="3"/>
  <c r="I56" i="3"/>
  <c r="H56" i="3"/>
  <c r="G56" i="3"/>
  <c r="E56" i="3"/>
  <c r="D56" i="3"/>
  <c r="C56" i="3"/>
  <c r="Q55" i="3"/>
  <c r="P55" i="3"/>
  <c r="O55" i="3"/>
  <c r="N55" i="3"/>
  <c r="M55" i="3"/>
  <c r="L55" i="3"/>
  <c r="K55" i="3"/>
  <c r="I55" i="3"/>
  <c r="H55" i="3"/>
  <c r="G55" i="3"/>
  <c r="D55" i="3"/>
  <c r="C55" i="3"/>
  <c r="E55" i="3" s="1"/>
  <c r="Q54" i="3"/>
  <c r="P54" i="3"/>
  <c r="O54" i="3"/>
  <c r="O52" i="3" s="1"/>
  <c r="N54" i="3"/>
  <c r="M54" i="3"/>
  <c r="L54" i="3"/>
  <c r="K54" i="3"/>
  <c r="J54" i="3"/>
  <c r="I54" i="3"/>
  <c r="H54" i="3"/>
  <c r="G54" i="3"/>
  <c r="G52" i="3" s="1"/>
  <c r="F54" i="3"/>
  <c r="R54" i="3" s="1"/>
  <c r="D54" i="3"/>
  <c r="C54" i="3"/>
  <c r="E54" i="3" s="1"/>
  <c r="Q53" i="3"/>
  <c r="P53" i="3"/>
  <c r="O53" i="3"/>
  <c r="N53" i="3"/>
  <c r="M53" i="3"/>
  <c r="L53" i="3"/>
  <c r="K53" i="3"/>
  <c r="J53" i="3"/>
  <c r="I53" i="3"/>
  <c r="H53" i="3"/>
  <c r="H52" i="3" s="1"/>
  <c r="G53" i="3"/>
  <c r="F53" i="3"/>
  <c r="R53" i="3" s="1"/>
  <c r="E53" i="3"/>
  <c r="X53" i="3" s="1"/>
  <c r="D53" i="3"/>
  <c r="C53" i="3"/>
  <c r="Q51" i="3"/>
  <c r="P51" i="3"/>
  <c r="O51" i="3"/>
  <c r="N51" i="3"/>
  <c r="M51" i="3"/>
  <c r="L51" i="3"/>
  <c r="K51" i="3"/>
  <c r="J51" i="3"/>
  <c r="J44" i="3" s="1"/>
  <c r="I51" i="3"/>
  <c r="H51" i="3"/>
  <c r="G51" i="3"/>
  <c r="D51" i="3"/>
  <c r="C51" i="3"/>
  <c r="E51" i="3" s="1"/>
  <c r="Q50" i="3"/>
  <c r="P50" i="3"/>
  <c r="O50" i="3"/>
  <c r="N50" i="3"/>
  <c r="M50" i="3"/>
  <c r="L50" i="3"/>
  <c r="K50" i="3"/>
  <c r="J50" i="3"/>
  <c r="I50" i="3"/>
  <c r="H50" i="3"/>
  <c r="G50" i="3"/>
  <c r="F50" i="3"/>
  <c r="D50" i="3"/>
  <c r="C50" i="3"/>
  <c r="E50" i="3" s="1"/>
  <c r="Q49" i="3"/>
  <c r="P49" i="3"/>
  <c r="O49" i="3"/>
  <c r="N49" i="3"/>
  <c r="M49" i="3"/>
  <c r="L49" i="3"/>
  <c r="K49" i="3"/>
  <c r="J49" i="3"/>
  <c r="I49" i="3"/>
  <c r="H49" i="3"/>
  <c r="G49" i="3"/>
  <c r="F49" i="3"/>
  <c r="R49" i="3" s="1"/>
  <c r="D49" i="3"/>
  <c r="E49" i="3" s="1"/>
  <c r="C49" i="3"/>
  <c r="Q48" i="3"/>
  <c r="P48" i="3"/>
  <c r="O48" i="3"/>
  <c r="O44" i="3" s="1"/>
  <c r="N48" i="3"/>
  <c r="M48" i="3"/>
  <c r="L48" i="3"/>
  <c r="K48" i="3"/>
  <c r="J48" i="3"/>
  <c r="I48" i="3"/>
  <c r="H48" i="3"/>
  <c r="G48" i="3"/>
  <c r="D48" i="3"/>
  <c r="C48" i="3"/>
  <c r="C44" i="3" s="1"/>
  <c r="Q47" i="3"/>
  <c r="P47" i="3"/>
  <c r="O47" i="3"/>
  <c r="N47" i="3"/>
  <c r="M47" i="3"/>
  <c r="L47" i="3"/>
  <c r="K47" i="3"/>
  <c r="J47" i="3"/>
  <c r="I47" i="3"/>
  <c r="H47" i="3"/>
  <c r="H44" i="3" s="1"/>
  <c r="G47" i="3"/>
  <c r="F47" i="3"/>
  <c r="R47" i="3" s="1"/>
  <c r="D47" i="3"/>
  <c r="C47" i="3"/>
  <c r="E47" i="3" s="1"/>
  <c r="Q46" i="3"/>
  <c r="P46" i="3"/>
  <c r="O46" i="3"/>
  <c r="N46" i="3"/>
  <c r="M46" i="3"/>
  <c r="M44" i="3" s="1"/>
  <c r="L46" i="3"/>
  <c r="K46" i="3"/>
  <c r="K44" i="3" s="1"/>
  <c r="J46" i="3"/>
  <c r="I46" i="3"/>
  <c r="H46" i="3"/>
  <c r="G46" i="3"/>
  <c r="G44" i="3" s="1"/>
  <c r="F46" i="3"/>
  <c r="D46" i="3"/>
  <c r="C46" i="3"/>
  <c r="E46" i="3" s="1"/>
  <c r="Q45" i="3"/>
  <c r="Q44" i="3" s="1"/>
  <c r="P45" i="3"/>
  <c r="O45" i="3"/>
  <c r="N45" i="3"/>
  <c r="M45" i="3"/>
  <c r="L45" i="3"/>
  <c r="L44" i="3" s="1"/>
  <c r="K45" i="3"/>
  <c r="J45" i="3"/>
  <c r="I45" i="3"/>
  <c r="H45" i="3"/>
  <c r="G45" i="3"/>
  <c r="F45" i="3"/>
  <c r="D45" i="3"/>
  <c r="D44" i="3" s="1"/>
  <c r="C45" i="3"/>
  <c r="I44" i="3"/>
  <c r="Q43" i="3"/>
  <c r="P43" i="3"/>
  <c r="P40" i="3" s="1"/>
  <c r="O43" i="3"/>
  <c r="N43" i="3"/>
  <c r="M43" i="3"/>
  <c r="L43" i="3"/>
  <c r="K43" i="3"/>
  <c r="J43" i="3"/>
  <c r="J40" i="3" s="1"/>
  <c r="I43" i="3"/>
  <c r="H43" i="3"/>
  <c r="G43" i="3"/>
  <c r="F43" i="3"/>
  <c r="R43" i="3" s="1"/>
  <c r="D43" i="3"/>
  <c r="D40" i="3" s="1"/>
  <c r="C43" i="3"/>
  <c r="E43" i="3" s="1"/>
  <c r="Q42" i="3"/>
  <c r="P42" i="3"/>
  <c r="O42" i="3"/>
  <c r="N42" i="3"/>
  <c r="M42" i="3"/>
  <c r="L42" i="3"/>
  <c r="K42" i="3"/>
  <c r="J42" i="3"/>
  <c r="I42" i="3"/>
  <c r="I40" i="3" s="1"/>
  <c r="H42" i="3"/>
  <c r="G42" i="3"/>
  <c r="G40" i="3" s="1"/>
  <c r="F42" i="3"/>
  <c r="D42" i="3"/>
  <c r="C42" i="3"/>
  <c r="E42" i="3" s="1"/>
  <c r="Q41" i="3"/>
  <c r="P41" i="3"/>
  <c r="O41" i="3"/>
  <c r="N41" i="3"/>
  <c r="M41" i="3"/>
  <c r="M40" i="3" s="1"/>
  <c r="L41" i="3"/>
  <c r="L40" i="3" s="1"/>
  <c r="K41" i="3"/>
  <c r="J41" i="3"/>
  <c r="I41" i="3"/>
  <c r="H41" i="3"/>
  <c r="G41" i="3"/>
  <c r="E41" i="3"/>
  <c r="D41" i="3"/>
  <c r="C41" i="3"/>
  <c r="Q40" i="3"/>
  <c r="K40" i="3"/>
  <c r="E40" i="3"/>
  <c r="Q39" i="3"/>
  <c r="P39" i="3"/>
  <c r="O39" i="3"/>
  <c r="N39" i="3"/>
  <c r="M39" i="3"/>
  <c r="L39" i="3"/>
  <c r="K39" i="3"/>
  <c r="J39" i="3"/>
  <c r="I39" i="3"/>
  <c r="H39" i="3"/>
  <c r="G39" i="3"/>
  <c r="F39" i="3"/>
  <c r="R39" i="3" s="1"/>
  <c r="D39" i="3"/>
  <c r="C39" i="3"/>
  <c r="E39" i="3" s="1"/>
  <c r="Q38" i="3"/>
  <c r="P38" i="3"/>
  <c r="O38" i="3"/>
  <c r="N38" i="3"/>
  <c r="M38" i="3"/>
  <c r="L38" i="3"/>
  <c r="K38" i="3"/>
  <c r="J38" i="3"/>
  <c r="I38" i="3"/>
  <c r="H38" i="3"/>
  <c r="G38" i="3"/>
  <c r="F38" i="3"/>
  <c r="D38" i="3"/>
  <c r="C38" i="3"/>
  <c r="E38" i="3" s="1"/>
  <c r="Q37" i="3"/>
  <c r="P37" i="3"/>
  <c r="O37" i="3"/>
  <c r="N37" i="3"/>
  <c r="M37" i="3"/>
  <c r="L37" i="3"/>
  <c r="K37" i="3"/>
  <c r="J37" i="3"/>
  <c r="I37" i="3"/>
  <c r="H37" i="3"/>
  <c r="G37" i="3"/>
  <c r="F37" i="3"/>
  <c r="D37" i="3"/>
  <c r="E37" i="3" s="1"/>
  <c r="C37" i="3"/>
  <c r="Q36" i="3"/>
  <c r="P36" i="3"/>
  <c r="O36" i="3"/>
  <c r="N36" i="3"/>
  <c r="M36" i="3"/>
  <c r="L36" i="3"/>
  <c r="K36" i="3"/>
  <c r="J36" i="3"/>
  <c r="I36" i="3"/>
  <c r="H36" i="3"/>
  <c r="G36" i="3"/>
  <c r="F36" i="3"/>
  <c r="D36" i="3"/>
  <c r="C36" i="3"/>
  <c r="E36" i="3" s="1"/>
  <c r="Q35" i="3"/>
  <c r="P35" i="3"/>
  <c r="O35" i="3"/>
  <c r="N35" i="3"/>
  <c r="M35" i="3"/>
  <c r="L35" i="3"/>
  <c r="K35" i="3"/>
  <c r="J35" i="3"/>
  <c r="I35" i="3"/>
  <c r="H35" i="3"/>
  <c r="G35" i="3"/>
  <c r="F35" i="3"/>
  <c r="R35" i="3" s="1"/>
  <c r="D35" i="3"/>
  <c r="C35" i="3"/>
  <c r="E35" i="3" s="1"/>
  <c r="Q34" i="3"/>
  <c r="P34" i="3"/>
  <c r="O34" i="3"/>
  <c r="N34" i="3"/>
  <c r="M34" i="3"/>
  <c r="L34" i="3"/>
  <c r="K34" i="3"/>
  <c r="J34" i="3"/>
  <c r="I34" i="3"/>
  <c r="H34" i="3"/>
  <c r="G34" i="3"/>
  <c r="F34" i="3"/>
  <c r="R34" i="3" s="1"/>
  <c r="D34" i="3"/>
  <c r="C34" i="3"/>
  <c r="E34" i="3" s="1"/>
  <c r="Q33" i="3"/>
  <c r="Q28" i="3" s="1"/>
  <c r="P33" i="3"/>
  <c r="O33" i="3"/>
  <c r="N33" i="3"/>
  <c r="M33" i="3"/>
  <c r="L33" i="3"/>
  <c r="K33" i="3"/>
  <c r="J33" i="3"/>
  <c r="I33" i="3"/>
  <c r="H33" i="3"/>
  <c r="G33" i="3"/>
  <c r="F33" i="3"/>
  <c r="D33" i="3"/>
  <c r="E33" i="3" s="1"/>
  <c r="C33" i="3"/>
  <c r="Q32" i="3"/>
  <c r="P32" i="3"/>
  <c r="O32" i="3"/>
  <c r="N32" i="3"/>
  <c r="M32" i="3"/>
  <c r="L32" i="3"/>
  <c r="K32" i="3"/>
  <c r="K28" i="3" s="1"/>
  <c r="J32" i="3"/>
  <c r="I32" i="3"/>
  <c r="H32" i="3"/>
  <c r="G32" i="3"/>
  <c r="F32" i="3"/>
  <c r="E32" i="3"/>
  <c r="D32" i="3"/>
  <c r="C32" i="3"/>
  <c r="Q31" i="3"/>
  <c r="P31" i="3"/>
  <c r="P28" i="3" s="1"/>
  <c r="O31" i="3"/>
  <c r="N31" i="3"/>
  <c r="M31" i="3"/>
  <c r="L31" i="3"/>
  <c r="K31" i="3"/>
  <c r="J31" i="3"/>
  <c r="I31" i="3"/>
  <c r="H31" i="3"/>
  <c r="G31" i="3"/>
  <c r="F31" i="3"/>
  <c r="D31" i="3"/>
  <c r="C31" i="3"/>
  <c r="E31" i="3" s="1"/>
  <c r="Q30" i="3"/>
  <c r="P30" i="3"/>
  <c r="O30" i="3"/>
  <c r="N30" i="3"/>
  <c r="M30" i="3"/>
  <c r="L30" i="3"/>
  <c r="K30" i="3"/>
  <c r="J30" i="3"/>
  <c r="I30" i="3"/>
  <c r="H30" i="3"/>
  <c r="G30" i="3"/>
  <c r="G28" i="3" s="1"/>
  <c r="F30" i="3"/>
  <c r="D30" i="3"/>
  <c r="C30" i="3"/>
  <c r="E30" i="3" s="1"/>
  <c r="Q29" i="3"/>
  <c r="P29" i="3"/>
  <c r="O29" i="3"/>
  <c r="N29" i="3"/>
  <c r="M29" i="3"/>
  <c r="M28" i="3" s="1"/>
  <c r="L29" i="3"/>
  <c r="K29" i="3"/>
  <c r="J29" i="3"/>
  <c r="I29" i="3"/>
  <c r="H29" i="3"/>
  <c r="G29" i="3"/>
  <c r="E29" i="3"/>
  <c r="D29" i="3"/>
  <c r="C29" i="3"/>
  <c r="Q27" i="3"/>
  <c r="P27" i="3"/>
  <c r="O27" i="3"/>
  <c r="N27" i="3"/>
  <c r="M27" i="3"/>
  <c r="L27" i="3"/>
  <c r="L25" i="3" s="1"/>
  <c r="K27" i="3"/>
  <c r="J27" i="3"/>
  <c r="J25" i="3" s="1"/>
  <c r="I27" i="3"/>
  <c r="H27" i="3"/>
  <c r="G27" i="3"/>
  <c r="F27" i="3"/>
  <c r="F25" i="3" s="1"/>
  <c r="D27" i="3"/>
  <c r="C27" i="3"/>
  <c r="E27" i="3" s="1"/>
  <c r="Q26" i="3"/>
  <c r="Q25" i="3" s="1"/>
  <c r="P26" i="3"/>
  <c r="P25" i="3" s="1"/>
  <c r="O26" i="3"/>
  <c r="O25" i="3" s="1"/>
  <c r="N26" i="3"/>
  <c r="M26" i="3"/>
  <c r="L26" i="3"/>
  <c r="K26" i="3"/>
  <c r="K25" i="3" s="1"/>
  <c r="J26" i="3"/>
  <c r="I26" i="3"/>
  <c r="H26" i="3"/>
  <c r="G26" i="3"/>
  <c r="F26" i="3"/>
  <c r="D26" i="3"/>
  <c r="D25" i="3" s="1"/>
  <c r="C26" i="3"/>
  <c r="N25" i="3"/>
  <c r="M25" i="3"/>
  <c r="I25" i="3"/>
  <c r="H25" i="3"/>
  <c r="G25" i="3"/>
  <c r="Q24" i="3"/>
  <c r="P24" i="3"/>
  <c r="O24" i="3"/>
  <c r="N24" i="3"/>
  <c r="M24" i="3"/>
  <c r="L24" i="3"/>
  <c r="K24" i="3"/>
  <c r="J24" i="3"/>
  <c r="I24" i="3"/>
  <c r="H24" i="3"/>
  <c r="G24" i="3"/>
  <c r="F24" i="3"/>
  <c r="R24" i="3" s="1"/>
  <c r="D24" i="3"/>
  <c r="C24" i="3"/>
  <c r="E24" i="3" s="1"/>
  <c r="Q23" i="3"/>
  <c r="P23" i="3"/>
  <c r="O23" i="3"/>
  <c r="N23" i="3"/>
  <c r="M23" i="3"/>
  <c r="L23" i="3"/>
  <c r="K23" i="3"/>
  <c r="J23" i="3"/>
  <c r="I23" i="3"/>
  <c r="H23" i="3"/>
  <c r="G23" i="3"/>
  <c r="F23" i="3"/>
  <c r="R23" i="3" s="1"/>
  <c r="X23" i="3" s="1"/>
  <c r="E23" i="3"/>
  <c r="D23" i="3"/>
  <c r="C23" i="3"/>
  <c r="Q22" i="3"/>
  <c r="P22" i="3"/>
  <c r="O22" i="3"/>
  <c r="N22" i="3"/>
  <c r="M22" i="3"/>
  <c r="L22" i="3"/>
  <c r="K22" i="3"/>
  <c r="J22" i="3"/>
  <c r="I22" i="3"/>
  <c r="H22" i="3"/>
  <c r="G22" i="3"/>
  <c r="F22" i="3"/>
  <c r="D22" i="3"/>
  <c r="E22" i="3" s="1"/>
  <c r="C22" i="3"/>
  <c r="Q21" i="3"/>
  <c r="P21" i="3"/>
  <c r="O21" i="3"/>
  <c r="N21" i="3"/>
  <c r="M21" i="3"/>
  <c r="L21" i="3"/>
  <c r="K21" i="3"/>
  <c r="J21" i="3"/>
  <c r="I21" i="3"/>
  <c r="H21" i="3"/>
  <c r="G21" i="3"/>
  <c r="F21" i="3"/>
  <c r="R21" i="3" s="1"/>
  <c r="D21" i="3"/>
  <c r="E21" i="3" s="1"/>
  <c r="C21" i="3"/>
  <c r="Q20" i="3"/>
  <c r="P20" i="3"/>
  <c r="O20" i="3"/>
  <c r="N20" i="3"/>
  <c r="M20" i="3"/>
  <c r="L20" i="3"/>
  <c r="K20" i="3"/>
  <c r="J20" i="3"/>
  <c r="I20" i="3"/>
  <c r="H20" i="3"/>
  <c r="G20" i="3"/>
  <c r="F20" i="3"/>
  <c r="E20" i="3"/>
  <c r="D20" i="3"/>
  <c r="C20" i="3"/>
  <c r="Q19" i="3"/>
  <c r="P19" i="3"/>
  <c r="O19" i="3"/>
  <c r="N19" i="3"/>
  <c r="M19" i="3"/>
  <c r="L19" i="3"/>
  <c r="K19" i="3"/>
  <c r="J19" i="3"/>
  <c r="I19" i="3"/>
  <c r="H19" i="3"/>
  <c r="G19" i="3"/>
  <c r="F19" i="3"/>
  <c r="D19" i="3"/>
  <c r="C19" i="3"/>
  <c r="E19" i="3" s="1"/>
  <c r="Q18" i="3"/>
  <c r="P18" i="3"/>
  <c r="O18" i="3"/>
  <c r="N18" i="3"/>
  <c r="M18" i="3"/>
  <c r="L18" i="3"/>
  <c r="K18" i="3"/>
  <c r="J18" i="3"/>
  <c r="I18" i="3"/>
  <c r="H18" i="3"/>
  <c r="G18" i="3"/>
  <c r="F18" i="3"/>
  <c r="R18" i="3" s="1"/>
  <c r="D18" i="3"/>
  <c r="C18" i="3"/>
  <c r="E18" i="3" s="1"/>
  <c r="X18" i="3" s="1"/>
  <c r="Q17" i="3"/>
  <c r="P17" i="3"/>
  <c r="O17" i="3"/>
  <c r="N17" i="3"/>
  <c r="M17" i="3"/>
  <c r="L17" i="3"/>
  <c r="K17" i="3"/>
  <c r="J17" i="3"/>
  <c r="I17" i="3"/>
  <c r="H17" i="3"/>
  <c r="G17" i="3"/>
  <c r="F17" i="3"/>
  <c r="R17" i="3" s="1"/>
  <c r="E17" i="3"/>
  <c r="D17" i="3"/>
  <c r="C17" i="3"/>
  <c r="Q16" i="3"/>
  <c r="P16" i="3"/>
  <c r="O16" i="3"/>
  <c r="N16" i="3"/>
  <c r="M16" i="3"/>
  <c r="L16" i="3"/>
  <c r="K16" i="3"/>
  <c r="J16" i="3"/>
  <c r="I16" i="3"/>
  <c r="H16" i="3"/>
  <c r="G16" i="3"/>
  <c r="F16" i="3"/>
  <c r="R16" i="3" s="1"/>
  <c r="E16" i="3"/>
  <c r="D16" i="3"/>
  <c r="C16" i="3"/>
  <c r="Q15" i="3"/>
  <c r="P15" i="3"/>
  <c r="O15" i="3"/>
  <c r="N15" i="3"/>
  <c r="M15" i="3"/>
  <c r="L15" i="3"/>
  <c r="K15" i="3"/>
  <c r="J15" i="3"/>
  <c r="I15" i="3"/>
  <c r="H15" i="3"/>
  <c r="G15" i="3"/>
  <c r="F15" i="3"/>
  <c r="D15" i="3"/>
  <c r="C15" i="3"/>
  <c r="E15" i="3" s="1"/>
  <c r="Q14" i="3"/>
  <c r="P14" i="3"/>
  <c r="O14" i="3"/>
  <c r="N14" i="3"/>
  <c r="M14" i="3"/>
  <c r="L14" i="3"/>
  <c r="K14" i="3"/>
  <c r="J14" i="3"/>
  <c r="I14" i="3"/>
  <c r="H14" i="3"/>
  <c r="G14" i="3"/>
  <c r="F14" i="3"/>
  <c r="D14" i="3"/>
  <c r="C14" i="3"/>
  <c r="Q13" i="3"/>
  <c r="P13" i="3"/>
  <c r="O13" i="3"/>
  <c r="N13" i="3"/>
  <c r="M13" i="3"/>
  <c r="L13" i="3"/>
  <c r="K13" i="3"/>
  <c r="J13" i="3"/>
  <c r="I13" i="3"/>
  <c r="H13" i="3"/>
  <c r="H6" i="3" s="1"/>
  <c r="G13" i="3"/>
  <c r="F13" i="3"/>
  <c r="D13" i="3"/>
  <c r="C13" i="3"/>
  <c r="E13" i="3" s="1"/>
  <c r="Q12" i="3"/>
  <c r="P12" i="3"/>
  <c r="O12" i="3"/>
  <c r="N12" i="3"/>
  <c r="M12" i="3"/>
  <c r="L12" i="3"/>
  <c r="K12" i="3"/>
  <c r="J12" i="3"/>
  <c r="I12" i="3"/>
  <c r="H12" i="3"/>
  <c r="G12" i="3"/>
  <c r="D12" i="3"/>
  <c r="C12" i="3"/>
  <c r="E12" i="3" s="1"/>
  <c r="Q11" i="3"/>
  <c r="P11" i="3"/>
  <c r="O11" i="3"/>
  <c r="N11" i="3"/>
  <c r="M11" i="3"/>
  <c r="L11" i="3"/>
  <c r="K11" i="3"/>
  <c r="J11" i="3"/>
  <c r="I11" i="3"/>
  <c r="H11" i="3"/>
  <c r="G11" i="3"/>
  <c r="G6" i="3" s="1"/>
  <c r="G5" i="3" s="1"/>
  <c r="F11" i="3"/>
  <c r="R11" i="3" s="1"/>
  <c r="X11" i="3" s="1"/>
  <c r="E11" i="3"/>
  <c r="D11" i="3"/>
  <c r="C11" i="3"/>
  <c r="Q10" i="3"/>
  <c r="P10" i="3"/>
  <c r="O10" i="3"/>
  <c r="N10" i="3"/>
  <c r="M10" i="3"/>
  <c r="M6" i="3" s="1"/>
  <c r="L10" i="3"/>
  <c r="L6" i="3" s="1"/>
  <c r="K10" i="3"/>
  <c r="J10" i="3"/>
  <c r="I10" i="3"/>
  <c r="H10" i="3"/>
  <c r="G10" i="3"/>
  <c r="F10" i="3"/>
  <c r="D10" i="3"/>
  <c r="C10" i="3"/>
  <c r="E10" i="3" s="1"/>
  <c r="Q9" i="3"/>
  <c r="P9" i="3"/>
  <c r="O9" i="3"/>
  <c r="N9" i="3"/>
  <c r="M9" i="3"/>
  <c r="L9" i="3"/>
  <c r="K9" i="3"/>
  <c r="J9" i="3"/>
  <c r="I9" i="3"/>
  <c r="H9" i="3"/>
  <c r="G9" i="3"/>
  <c r="F9" i="3"/>
  <c r="E9" i="3"/>
  <c r="D9" i="3"/>
  <c r="C9" i="3"/>
  <c r="Q8" i="3"/>
  <c r="P8" i="3"/>
  <c r="O8" i="3"/>
  <c r="N8" i="3"/>
  <c r="M8" i="3"/>
  <c r="L8" i="3"/>
  <c r="K8" i="3"/>
  <c r="J8" i="3"/>
  <c r="I8" i="3"/>
  <c r="H8" i="3"/>
  <c r="G8" i="3"/>
  <c r="F8" i="3"/>
  <c r="R8" i="3" s="1"/>
  <c r="E8" i="3"/>
  <c r="D8" i="3"/>
  <c r="C8" i="3"/>
  <c r="Q7" i="3"/>
  <c r="P7" i="3"/>
  <c r="O7" i="3"/>
  <c r="N7" i="3"/>
  <c r="M7" i="3"/>
  <c r="L7" i="3"/>
  <c r="K7" i="3"/>
  <c r="J7" i="3"/>
  <c r="I7" i="3"/>
  <c r="H7" i="3"/>
  <c r="G7" i="3"/>
  <c r="F7" i="3"/>
  <c r="R7" i="3" s="1"/>
  <c r="D7" i="3"/>
  <c r="C7" i="3"/>
  <c r="X253" i="2"/>
  <c r="R253" i="2"/>
  <c r="E253" i="2"/>
  <c r="X252" i="2"/>
  <c r="R252" i="2"/>
  <c r="E252" i="2"/>
  <c r="R251" i="2"/>
  <c r="E251" i="2"/>
  <c r="X251" i="2" s="1"/>
  <c r="X250" i="2"/>
  <c r="X247" i="2" s="1"/>
  <c r="R250" i="2"/>
  <c r="E250" i="2"/>
  <c r="X249" i="2"/>
  <c r="R249" i="2"/>
  <c r="E249" i="2"/>
  <c r="X248" i="2"/>
  <c r="R248" i="2"/>
  <c r="R247" i="2" s="1"/>
  <c r="E248" i="2"/>
  <c r="Q247" i="2"/>
  <c r="P247" i="2"/>
  <c r="O247" i="2"/>
  <c r="N247" i="2"/>
  <c r="M247" i="2"/>
  <c r="L247" i="2"/>
  <c r="K247" i="2"/>
  <c r="J247" i="2"/>
  <c r="I247" i="2"/>
  <c r="H247" i="2"/>
  <c r="G247" i="2"/>
  <c r="F247" i="2"/>
  <c r="E247" i="2"/>
  <c r="D247" i="2"/>
  <c r="C247" i="2"/>
  <c r="X246" i="2"/>
  <c r="R246" i="2"/>
  <c r="E246" i="2"/>
  <c r="R245" i="2"/>
  <c r="E245" i="2"/>
  <c r="X245" i="2" s="1"/>
  <c r="X244" i="2" s="1"/>
  <c r="R244" i="2"/>
  <c r="Q244" i="2"/>
  <c r="P244" i="2"/>
  <c r="O244" i="2"/>
  <c r="N244" i="2"/>
  <c r="M244" i="2"/>
  <c r="L244" i="2"/>
  <c r="K244" i="2"/>
  <c r="J244" i="2"/>
  <c r="I244" i="2"/>
  <c r="H244" i="2"/>
  <c r="G244" i="2"/>
  <c r="F244" i="2"/>
  <c r="D244" i="2"/>
  <c r="C244" i="2"/>
  <c r="R243" i="2"/>
  <c r="R241" i="2" s="1"/>
  <c r="E243" i="2"/>
  <c r="X243" i="2" s="1"/>
  <c r="R242" i="2"/>
  <c r="E242" i="2"/>
  <c r="X242" i="2" s="1"/>
  <c r="X241" i="2" s="1"/>
  <c r="Q241" i="2"/>
  <c r="P241" i="2"/>
  <c r="O241" i="2"/>
  <c r="N241" i="2"/>
  <c r="M241" i="2"/>
  <c r="L241" i="2"/>
  <c r="K241" i="2"/>
  <c r="J241" i="2"/>
  <c r="I241" i="2"/>
  <c r="H241" i="2"/>
  <c r="G241" i="2"/>
  <c r="F241" i="2"/>
  <c r="E241" i="2"/>
  <c r="D241" i="2"/>
  <c r="C241" i="2"/>
  <c r="F240" i="2"/>
  <c r="R240" i="2" s="1"/>
  <c r="X240" i="2" s="1"/>
  <c r="E240" i="2"/>
  <c r="R239" i="2"/>
  <c r="E239" i="2"/>
  <c r="X239" i="2" s="1"/>
  <c r="F238" i="2"/>
  <c r="R238" i="2" s="1"/>
  <c r="X238" i="2" s="1"/>
  <c r="E238" i="2"/>
  <c r="R237" i="2"/>
  <c r="R234" i="2" s="1"/>
  <c r="F237" i="2"/>
  <c r="E237" i="2"/>
  <c r="X236" i="2"/>
  <c r="R236" i="2"/>
  <c r="E236" i="2"/>
  <c r="R235" i="2"/>
  <c r="F235" i="2"/>
  <c r="E235" i="2"/>
  <c r="X235" i="2" s="1"/>
  <c r="Q234" i="2"/>
  <c r="P234" i="2"/>
  <c r="O234" i="2"/>
  <c r="N234" i="2"/>
  <c r="M234" i="2"/>
  <c r="L234" i="2"/>
  <c r="K234" i="2"/>
  <c r="J234" i="2"/>
  <c r="I234" i="2"/>
  <c r="H234" i="2"/>
  <c r="G234" i="2"/>
  <c r="F234" i="2"/>
  <c r="D234" i="2"/>
  <c r="C234" i="2"/>
  <c r="X233" i="2"/>
  <c r="R233" i="2"/>
  <c r="E233" i="2"/>
  <c r="X232" i="2"/>
  <c r="R232" i="2"/>
  <c r="Q232" i="2"/>
  <c r="P232" i="2"/>
  <c r="O232" i="2"/>
  <c r="N232" i="2"/>
  <c r="M232" i="2"/>
  <c r="L232" i="2"/>
  <c r="K232" i="2"/>
  <c r="J232" i="2"/>
  <c r="I232" i="2"/>
  <c r="H232" i="2"/>
  <c r="G232" i="2"/>
  <c r="F232" i="2"/>
  <c r="E232" i="2"/>
  <c r="D232" i="2"/>
  <c r="C232" i="2"/>
  <c r="X231" i="2"/>
  <c r="R231" i="2"/>
  <c r="E231" i="2"/>
  <c r="X230" i="2"/>
  <c r="R230" i="2"/>
  <c r="E230" i="2"/>
  <c r="R229" i="2"/>
  <c r="E229" i="2"/>
  <c r="R228" i="2"/>
  <c r="F228" i="2"/>
  <c r="F228" i="3" s="1"/>
  <c r="E228" i="2"/>
  <c r="X227" i="2"/>
  <c r="R227" i="2"/>
  <c r="E227" i="2"/>
  <c r="X226" i="2"/>
  <c r="R226" i="2"/>
  <c r="E226" i="2"/>
  <c r="R225" i="2"/>
  <c r="Q225" i="2"/>
  <c r="P225" i="2"/>
  <c r="O225" i="2"/>
  <c r="N225" i="2"/>
  <c r="M225" i="2"/>
  <c r="L225" i="2"/>
  <c r="K225" i="2"/>
  <c r="J225" i="2"/>
  <c r="I225" i="2"/>
  <c r="H225" i="2"/>
  <c r="G225" i="2"/>
  <c r="F225" i="2"/>
  <c r="D225" i="2"/>
  <c r="C225" i="2"/>
  <c r="X224" i="2"/>
  <c r="R224" i="2"/>
  <c r="R223" i="2"/>
  <c r="F223" i="2"/>
  <c r="E223" i="2"/>
  <c r="F222" i="2"/>
  <c r="R222" i="2" s="1"/>
  <c r="R221" i="2" s="1"/>
  <c r="E222" i="2"/>
  <c r="Q221" i="2"/>
  <c r="P221" i="2"/>
  <c r="O221" i="2"/>
  <c r="N221" i="2"/>
  <c r="M221" i="2"/>
  <c r="L221" i="2"/>
  <c r="K221" i="2"/>
  <c r="J221" i="2"/>
  <c r="I221" i="2"/>
  <c r="H221" i="2"/>
  <c r="G221" i="2"/>
  <c r="F221" i="2"/>
  <c r="D221" i="2"/>
  <c r="C221" i="2"/>
  <c r="R220" i="2"/>
  <c r="X220" i="2" s="1"/>
  <c r="E220" i="2"/>
  <c r="R219" i="2"/>
  <c r="E219" i="2"/>
  <c r="X219" i="2" s="1"/>
  <c r="R218" i="2"/>
  <c r="R216" i="2" s="1"/>
  <c r="E218" i="2"/>
  <c r="X217" i="2"/>
  <c r="R217" i="2"/>
  <c r="E217" i="2"/>
  <c r="Q216" i="2"/>
  <c r="P216" i="2"/>
  <c r="O216" i="2"/>
  <c r="N216" i="2"/>
  <c r="M216" i="2"/>
  <c r="L216" i="2"/>
  <c r="K216" i="2"/>
  <c r="J216" i="2"/>
  <c r="I216" i="2"/>
  <c r="H216" i="2"/>
  <c r="G216" i="2"/>
  <c r="F216" i="2"/>
  <c r="D216" i="2"/>
  <c r="C216" i="2"/>
  <c r="R215" i="2"/>
  <c r="E215" i="2"/>
  <c r="X215" i="2" s="1"/>
  <c r="R214" i="2"/>
  <c r="E214" i="2"/>
  <c r="X214" i="2" s="1"/>
  <c r="R213" i="2"/>
  <c r="E213" i="2"/>
  <c r="X213" i="2" s="1"/>
  <c r="X212" i="2"/>
  <c r="R212" i="2"/>
  <c r="E212" i="2"/>
  <c r="R211" i="2"/>
  <c r="E211" i="2"/>
  <c r="X211" i="2" s="1"/>
  <c r="R210" i="2"/>
  <c r="E210" i="2"/>
  <c r="R209" i="2"/>
  <c r="R208" i="2" s="1"/>
  <c r="E209" i="2"/>
  <c r="Q208" i="2"/>
  <c r="P208" i="2"/>
  <c r="O208" i="2"/>
  <c r="N208" i="2"/>
  <c r="M208" i="2"/>
  <c r="L208" i="2"/>
  <c r="K208" i="2"/>
  <c r="J208" i="2"/>
  <c r="I208" i="2"/>
  <c r="I190" i="2" s="1"/>
  <c r="H208" i="2"/>
  <c r="G208" i="2"/>
  <c r="F208" i="2"/>
  <c r="D208" i="2"/>
  <c r="C208" i="2"/>
  <c r="R207" i="2"/>
  <c r="E207" i="2"/>
  <c r="X207" i="2" s="1"/>
  <c r="R206" i="2"/>
  <c r="E206" i="2"/>
  <c r="X206" i="2" s="1"/>
  <c r="R205" i="2"/>
  <c r="E205" i="2"/>
  <c r="X205" i="2" s="1"/>
  <c r="R204" i="2"/>
  <c r="E204" i="2"/>
  <c r="X204" i="2" s="1"/>
  <c r="F203" i="2"/>
  <c r="R203" i="2" s="1"/>
  <c r="R202" i="2" s="1"/>
  <c r="E203" i="2"/>
  <c r="Q202" i="2"/>
  <c r="P202" i="2"/>
  <c r="O202" i="2"/>
  <c r="N202" i="2"/>
  <c r="M202" i="2"/>
  <c r="L202" i="2"/>
  <c r="K202" i="2"/>
  <c r="J202" i="2"/>
  <c r="I202" i="2"/>
  <c r="H202" i="2"/>
  <c r="G202" i="2"/>
  <c r="F202" i="2"/>
  <c r="D202" i="2"/>
  <c r="C202" i="2"/>
  <c r="R201" i="2"/>
  <c r="E201" i="2"/>
  <c r="X201" i="2" s="1"/>
  <c r="R200" i="2"/>
  <c r="E200" i="2"/>
  <c r="X200" i="2" s="1"/>
  <c r="R199" i="2"/>
  <c r="R196" i="2" s="1"/>
  <c r="E199" i="2"/>
  <c r="R198" i="2"/>
  <c r="E198" i="2"/>
  <c r="X198" i="2" s="1"/>
  <c r="R197" i="2"/>
  <c r="E197" i="2"/>
  <c r="X197" i="2" s="1"/>
  <c r="Q196" i="2"/>
  <c r="P196" i="2"/>
  <c r="O196" i="2"/>
  <c r="O190" i="2" s="1"/>
  <c r="N196" i="2"/>
  <c r="M196" i="2"/>
  <c r="L196" i="2"/>
  <c r="K196" i="2"/>
  <c r="J196" i="2"/>
  <c r="I196" i="2"/>
  <c r="H196" i="2"/>
  <c r="G196" i="2"/>
  <c r="F196" i="2"/>
  <c r="D196" i="2"/>
  <c r="C196" i="2"/>
  <c r="C190" i="2" s="1"/>
  <c r="X195" i="2"/>
  <c r="R195" i="2"/>
  <c r="E195" i="2"/>
  <c r="X194" i="2"/>
  <c r="R194" i="2"/>
  <c r="E194" i="2"/>
  <c r="R193" i="2"/>
  <c r="E193" i="2"/>
  <c r="X193" i="2" s="1"/>
  <c r="R192" i="2"/>
  <c r="R191" i="2" s="1"/>
  <c r="E192" i="2"/>
  <c r="Q191" i="2"/>
  <c r="Q190" i="2" s="1"/>
  <c r="P191" i="2"/>
  <c r="P190" i="2" s="1"/>
  <c r="O191" i="2"/>
  <c r="N191" i="2"/>
  <c r="N190" i="2" s="1"/>
  <c r="M191" i="2"/>
  <c r="L191" i="2"/>
  <c r="K191" i="2"/>
  <c r="K190" i="2" s="1"/>
  <c r="J191" i="2"/>
  <c r="I191" i="2"/>
  <c r="H191" i="2"/>
  <c r="H190" i="2" s="1"/>
  <c r="G191" i="2"/>
  <c r="F191" i="2"/>
  <c r="D191" i="2"/>
  <c r="D190" i="2" s="1"/>
  <c r="C191" i="2"/>
  <c r="M190" i="2"/>
  <c r="L190" i="2"/>
  <c r="R189" i="2"/>
  <c r="E189" i="2"/>
  <c r="X189" i="2" s="1"/>
  <c r="R188" i="2"/>
  <c r="E188" i="2"/>
  <c r="X188" i="2" s="1"/>
  <c r="R187" i="2"/>
  <c r="E187" i="2"/>
  <c r="X187" i="2" s="1"/>
  <c r="X186" i="2" s="1"/>
  <c r="R186" i="2"/>
  <c r="Q186" i="2"/>
  <c r="P186" i="2"/>
  <c r="O186" i="2"/>
  <c r="N186" i="2"/>
  <c r="N159" i="2" s="1"/>
  <c r="M186" i="2"/>
  <c r="L186" i="2"/>
  <c r="K186" i="2"/>
  <c r="J186" i="2"/>
  <c r="I186" i="2"/>
  <c r="H186" i="2"/>
  <c r="G186" i="2"/>
  <c r="F186" i="2"/>
  <c r="E186" i="2"/>
  <c r="D186" i="2"/>
  <c r="C186" i="2"/>
  <c r="X185" i="2"/>
  <c r="X184" i="2" s="1"/>
  <c r="R185" i="2"/>
  <c r="E185" i="2"/>
  <c r="E184" i="2" s="1"/>
  <c r="R184" i="2"/>
  <c r="Q184" i="2"/>
  <c r="P184" i="2"/>
  <c r="O184" i="2"/>
  <c r="N184" i="2"/>
  <c r="M184" i="2"/>
  <c r="L184" i="2"/>
  <c r="K184" i="2"/>
  <c r="J184" i="2"/>
  <c r="I184" i="2"/>
  <c r="H184" i="2"/>
  <c r="G184" i="2"/>
  <c r="F184" i="2"/>
  <c r="D184" i="2"/>
  <c r="C184" i="2"/>
  <c r="R183" i="2"/>
  <c r="X183" i="2" s="1"/>
  <c r="E183" i="2"/>
  <c r="R182" i="2"/>
  <c r="X182" i="2" s="1"/>
  <c r="F182" i="2"/>
  <c r="E182" i="2"/>
  <c r="X181" i="2"/>
  <c r="R181" i="2"/>
  <c r="E181" i="2"/>
  <c r="F180" i="2"/>
  <c r="R180" i="2" s="1"/>
  <c r="R179" i="2" s="1"/>
  <c r="E180" i="2"/>
  <c r="X180" i="2" s="1"/>
  <c r="Q179" i="2"/>
  <c r="Q159" i="2" s="1"/>
  <c r="P179" i="2"/>
  <c r="O179" i="2"/>
  <c r="N179" i="2"/>
  <c r="M179" i="2"/>
  <c r="L179" i="2"/>
  <c r="K179" i="2"/>
  <c r="J179" i="2"/>
  <c r="I179" i="2"/>
  <c r="H179" i="2"/>
  <c r="G179" i="2"/>
  <c r="F179" i="2"/>
  <c r="E179" i="2"/>
  <c r="D179" i="2"/>
  <c r="C179" i="2"/>
  <c r="X178" i="2"/>
  <c r="R178" i="2"/>
  <c r="E178" i="2"/>
  <c r="F177" i="2"/>
  <c r="R177" i="2" s="1"/>
  <c r="E177" i="2"/>
  <c r="X177" i="2" s="1"/>
  <c r="R176" i="2"/>
  <c r="E176" i="2"/>
  <c r="Q175" i="2"/>
  <c r="P175" i="2"/>
  <c r="O175" i="2"/>
  <c r="N175" i="2"/>
  <c r="M175" i="2"/>
  <c r="L175" i="2"/>
  <c r="K175" i="2"/>
  <c r="J175" i="2"/>
  <c r="I175" i="2"/>
  <c r="H175" i="2"/>
  <c r="G175" i="2"/>
  <c r="F175" i="2"/>
  <c r="D175" i="2"/>
  <c r="C175" i="2"/>
  <c r="R174" i="2"/>
  <c r="E174" i="2"/>
  <c r="X174" i="2" s="1"/>
  <c r="R173" i="2"/>
  <c r="R172" i="2" s="1"/>
  <c r="E173" i="2"/>
  <c r="Q172" i="2"/>
  <c r="P172" i="2"/>
  <c r="O172" i="2"/>
  <c r="N172" i="2"/>
  <c r="M172" i="2"/>
  <c r="L172" i="2"/>
  <c r="K172" i="2"/>
  <c r="J172" i="2"/>
  <c r="I172" i="2"/>
  <c r="H172" i="2"/>
  <c r="G172" i="2"/>
  <c r="F172" i="2"/>
  <c r="D172" i="2"/>
  <c r="C172" i="2"/>
  <c r="X171" i="2"/>
  <c r="R171" i="2"/>
  <c r="E171" i="2"/>
  <c r="R170" i="2"/>
  <c r="X170" i="2" s="1"/>
  <c r="E170" i="2"/>
  <c r="R169" i="2"/>
  <c r="X169" i="2" s="1"/>
  <c r="E169" i="2"/>
  <c r="R168" i="2"/>
  <c r="X168" i="2" s="1"/>
  <c r="E168" i="2"/>
  <c r="X167" i="2"/>
  <c r="R167" i="2"/>
  <c r="E167" i="2"/>
  <c r="R166" i="2"/>
  <c r="X166" i="2" s="1"/>
  <c r="E166" i="2"/>
  <c r="X165" i="2"/>
  <c r="R165" i="2"/>
  <c r="G165" i="2"/>
  <c r="E165" i="2"/>
  <c r="E164" i="2" s="1"/>
  <c r="Q164" i="2"/>
  <c r="P164" i="2"/>
  <c r="O164" i="2"/>
  <c r="N164" i="2"/>
  <c r="M164" i="2"/>
  <c r="L164" i="2"/>
  <c r="K164" i="2"/>
  <c r="J164" i="2"/>
  <c r="I164" i="2"/>
  <c r="H164" i="2"/>
  <c r="G164" i="2"/>
  <c r="F164" i="2"/>
  <c r="D164" i="2"/>
  <c r="C164" i="2"/>
  <c r="R163" i="2"/>
  <c r="X163" i="2" s="1"/>
  <c r="E163" i="2"/>
  <c r="R162" i="2"/>
  <c r="X162" i="2" s="1"/>
  <c r="E162" i="2"/>
  <c r="R161" i="2"/>
  <c r="X161" i="2" s="1"/>
  <c r="E161" i="2"/>
  <c r="E160" i="2" s="1"/>
  <c r="Q160" i="2"/>
  <c r="P160" i="2"/>
  <c r="P159" i="2" s="1"/>
  <c r="O160" i="2"/>
  <c r="O159" i="2" s="1"/>
  <c r="N160" i="2"/>
  <c r="M160" i="2"/>
  <c r="M159" i="2" s="1"/>
  <c r="L160" i="2"/>
  <c r="L159" i="2" s="1"/>
  <c r="K160" i="2"/>
  <c r="J160" i="2"/>
  <c r="J159" i="2" s="1"/>
  <c r="I160" i="2"/>
  <c r="I159" i="2" s="1"/>
  <c r="H160" i="2"/>
  <c r="G160" i="2"/>
  <c r="G159" i="2" s="1"/>
  <c r="F160" i="2"/>
  <c r="D160" i="2"/>
  <c r="D159" i="2" s="1"/>
  <c r="C160" i="2"/>
  <c r="F159" i="2"/>
  <c r="X158" i="2"/>
  <c r="R158" i="2"/>
  <c r="E158" i="2"/>
  <c r="R157" i="2"/>
  <c r="E157" i="2"/>
  <c r="X157" i="2" s="1"/>
  <c r="R156" i="2"/>
  <c r="R155" i="2" s="1"/>
  <c r="E156" i="2"/>
  <c r="Q155" i="2"/>
  <c r="P155" i="2"/>
  <c r="O155" i="2"/>
  <c r="N155" i="2"/>
  <c r="M155" i="2"/>
  <c r="L155" i="2"/>
  <c r="K155" i="2"/>
  <c r="J155" i="2"/>
  <c r="I155" i="2"/>
  <c r="H155" i="2"/>
  <c r="G155" i="2"/>
  <c r="F155" i="2"/>
  <c r="D155" i="2"/>
  <c r="C155" i="2"/>
  <c r="X154" i="2"/>
  <c r="R154" i="2"/>
  <c r="E154" i="2"/>
  <c r="R153" i="2"/>
  <c r="X153" i="2" s="1"/>
  <c r="E153" i="2"/>
  <c r="E151" i="2" s="1"/>
  <c r="R152" i="2"/>
  <c r="R151" i="2" s="1"/>
  <c r="E152" i="2"/>
  <c r="Q151" i="2"/>
  <c r="P151" i="2"/>
  <c r="O151" i="2"/>
  <c r="N151" i="2"/>
  <c r="M151" i="2"/>
  <c r="L151" i="2"/>
  <c r="K151" i="2"/>
  <c r="J151" i="2"/>
  <c r="I151" i="2"/>
  <c r="H151" i="2"/>
  <c r="G151" i="2"/>
  <c r="F151" i="2"/>
  <c r="D151" i="2"/>
  <c r="C151" i="2"/>
  <c r="R150" i="2"/>
  <c r="E150" i="2"/>
  <c r="X150" i="2" s="1"/>
  <c r="R149" i="2"/>
  <c r="E149" i="2"/>
  <c r="X149" i="2" s="1"/>
  <c r="R148" i="2"/>
  <c r="E148" i="2"/>
  <c r="X148" i="2" s="1"/>
  <c r="R147" i="2"/>
  <c r="E147" i="2"/>
  <c r="X147" i="2" s="1"/>
  <c r="R146" i="2"/>
  <c r="E146" i="2"/>
  <c r="X146" i="2" s="1"/>
  <c r="R145" i="2"/>
  <c r="R144" i="2" s="1"/>
  <c r="E145" i="2"/>
  <c r="Q144" i="2"/>
  <c r="P144" i="2"/>
  <c r="O144" i="2"/>
  <c r="N144" i="2"/>
  <c r="M144" i="2"/>
  <c r="L144" i="2"/>
  <c r="K144" i="2"/>
  <c r="J144" i="2"/>
  <c r="I144" i="2"/>
  <c r="H144" i="2"/>
  <c r="G144" i="2"/>
  <c r="F144" i="2"/>
  <c r="D144" i="2"/>
  <c r="C144" i="2"/>
  <c r="F143" i="2"/>
  <c r="F143" i="3" s="1"/>
  <c r="E143" i="2"/>
  <c r="R142" i="2"/>
  <c r="E142" i="2"/>
  <c r="X142" i="2" s="1"/>
  <c r="R141" i="2"/>
  <c r="R140" i="2" s="1"/>
  <c r="E141" i="2"/>
  <c r="X141" i="2" s="1"/>
  <c r="Q140" i="2"/>
  <c r="P140" i="2"/>
  <c r="O140" i="2"/>
  <c r="N140" i="2"/>
  <c r="M140" i="2"/>
  <c r="L140" i="2"/>
  <c r="K140" i="2"/>
  <c r="J140" i="2"/>
  <c r="I140" i="2"/>
  <c r="H140" i="2"/>
  <c r="G140" i="2"/>
  <c r="F140" i="2"/>
  <c r="D140" i="2"/>
  <c r="C140" i="2"/>
  <c r="R139" i="2"/>
  <c r="E139" i="2"/>
  <c r="X139" i="2" s="1"/>
  <c r="X138" i="2"/>
  <c r="R138" i="2"/>
  <c r="E138" i="2"/>
  <c r="X137" i="2"/>
  <c r="R137" i="2"/>
  <c r="E137" i="2"/>
  <c r="R136" i="2"/>
  <c r="E136" i="2"/>
  <c r="X136" i="2" s="1"/>
  <c r="R135" i="2"/>
  <c r="R134" i="2" s="1"/>
  <c r="E135" i="2"/>
  <c r="Q134" i="2"/>
  <c r="P134" i="2"/>
  <c r="O134" i="2"/>
  <c r="N134" i="2"/>
  <c r="M134" i="2"/>
  <c r="L134" i="2"/>
  <c r="K134" i="2"/>
  <c r="J134" i="2"/>
  <c r="I134" i="2"/>
  <c r="H134" i="2"/>
  <c r="G134" i="2"/>
  <c r="F134" i="2"/>
  <c r="D134" i="2"/>
  <c r="C134" i="2"/>
  <c r="X133" i="2"/>
  <c r="R133" i="2"/>
  <c r="E133" i="2"/>
  <c r="R132" i="2"/>
  <c r="X132" i="2" s="1"/>
  <c r="E132" i="2"/>
  <c r="E130" i="2" s="1"/>
  <c r="X131" i="2"/>
  <c r="X130" i="2" s="1"/>
  <c r="R131" i="2"/>
  <c r="R130" i="2" s="1"/>
  <c r="E131" i="2"/>
  <c r="Q130" i="2"/>
  <c r="P130" i="2"/>
  <c r="O130" i="2"/>
  <c r="N130" i="2"/>
  <c r="M130" i="2"/>
  <c r="L130" i="2"/>
  <c r="K130" i="2"/>
  <c r="J130" i="2"/>
  <c r="I130" i="2"/>
  <c r="I109" i="2" s="1"/>
  <c r="H130" i="2"/>
  <c r="G130" i="2"/>
  <c r="F130" i="2"/>
  <c r="D130" i="2"/>
  <c r="C130" i="2"/>
  <c r="R129" i="2"/>
  <c r="E129" i="2"/>
  <c r="X129" i="2" s="1"/>
  <c r="R128" i="2"/>
  <c r="E128" i="2"/>
  <c r="X128" i="2" s="1"/>
  <c r="R127" i="2"/>
  <c r="E127" i="2"/>
  <c r="X127" i="2" s="1"/>
  <c r="R126" i="2"/>
  <c r="E126" i="2"/>
  <c r="X126" i="2" s="1"/>
  <c r="R125" i="2"/>
  <c r="E125" i="2"/>
  <c r="X125" i="2" s="1"/>
  <c r="R124" i="2"/>
  <c r="Q124" i="2"/>
  <c r="P124" i="2"/>
  <c r="O124" i="2"/>
  <c r="N124" i="2"/>
  <c r="M124" i="2"/>
  <c r="L124" i="2"/>
  <c r="K124" i="2"/>
  <c r="J124" i="2"/>
  <c r="I124" i="2"/>
  <c r="H124" i="2"/>
  <c r="G124" i="2"/>
  <c r="F124" i="2"/>
  <c r="D124" i="2"/>
  <c r="C124" i="2"/>
  <c r="F123" i="2"/>
  <c r="F123" i="3" s="1"/>
  <c r="R123" i="3" s="1"/>
  <c r="E123" i="2"/>
  <c r="Q122" i="2"/>
  <c r="P122" i="2"/>
  <c r="P121" i="2" s="1"/>
  <c r="O122" i="2"/>
  <c r="O121" i="2" s="1"/>
  <c r="O109" i="2" s="1"/>
  <c r="N122" i="2"/>
  <c r="M122" i="2"/>
  <c r="L122" i="2"/>
  <c r="L121" i="2" s="1"/>
  <c r="L109" i="2" s="1"/>
  <c r="K122" i="2"/>
  <c r="K121" i="2" s="1"/>
  <c r="J122" i="2"/>
  <c r="J121" i="2" s="1"/>
  <c r="J109" i="2" s="1"/>
  <c r="I122" i="2"/>
  <c r="H122" i="2"/>
  <c r="G122" i="2"/>
  <c r="F122" i="2"/>
  <c r="E122" i="2"/>
  <c r="Q121" i="2"/>
  <c r="N121" i="2"/>
  <c r="M121" i="2"/>
  <c r="I121" i="2"/>
  <c r="H121" i="2"/>
  <c r="G121" i="2"/>
  <c r="F121" i="2"/>
  <c r="D121" i="2"/>
  <c r="C121" i="2"/>
  <c r="C109" i="2" s="1"/>
  <c r="X120" i="2"/>
  <c r="R120" i="2"/>
  <c r="E120" i="2"/>
  <c r="R119" i="2"/>
  <c r="E119" i="2"/>
  <c r="X119" i="2" s="1"/>
  <c r="X118" i="2"/>
  <c r="R118" i="2"/>
  <c r="E118" i="2"/>
  <c r="X117" i="2"/>
  <c r="R117" i="2"/>
  <c r="E117" i="2"/>
  <c r="X116" i="2"/>
  <c r="R116" i="2"/>
  <c r="E116" i="2"/>
  <c r="R115" i="2"/>
  <c r="E115" i="2"/>
  <c r="X115" i="2" s="1"/>
  <c r="R114" i="2"/>
  <c r="E114" i="2"/>
  <c r="X114" i="2" s="1"/>
  <c r="X110" i="2" s="1"/>
  <c r="X113" i="2"/>
  <c r="R113" i="2"/>
  <c r="E113" i="2"/>
  <c r="X112" i="2"/>
  <c r="R112" i="2"/>
  <c r="E112" i="2"/>
  <c r="R111" i="2"/>
  <c r="E111" i="2"/>
  <c r="X111" i="2" s="1"/>
  <c r="R110" i="2"/>
  <c r="Q110" i="2"/>
  <c r="P110" i="2"/>
  <c r="P109" i="2" s="1"/>
  <c r="O110" i="2"/>
  <c r="N110" i="2"/>
  <c r="M110" i="2"/>
  <c r="M109" i="2" s="1"/>
  <c r="L110" i="2"/>
  <c r="K110" i="2"/>
  <c r="J110" i="2"/>
  <c r="I110" i="2"/>
  <c r="H110" i="2"/>
  <c r="H109" i="2" s="1"/>
  <c r="G110" i="2"/>
  <c r="G109" i="2" s="1"/>
  <c r="F110" i="2"/>
  <c r="D110" i="2"/>
  <c r="D109" i="2" s="1"/>
  <c r="C110" i="2"/>
  <c r="F109" i="2"/>
  <c r="R108" i="2"/>
  <c r="E108" i="2"/>
  <c r="X108" i="2" s="1"/>
  <c r="R107" i="2"/>
  <c r="E107" i="2"/>
  <c r="R106" i="2"/>
  <c r="E106" i="2"/>
  <c r="X106" i="2" s="1"/>
  <c r="R105" i="2"/>
  <c r="E105" i="2"/>
  <c r="X105" i="2" s="1"/>
  <c r="R104" i="2"/>
  <c r="E104" i="2"/>
  <c r="X104" i="2" s="1"/>
  <c r="R103" i="2"/>
  <c r="E103" i="2"/>
  <c r="X103" i="2" s="1"/>
  <c r="R102" i="2"/>
  <c r="E102" i="2"/>
  <c r="Q101" i="2"/>
  <c r="P101" i="2"/>
  <c r="O101" i="2"/>
  <c r="N101" i="2"/>
  <c r="N75" i="2" s="1"/>
  <c r="M101" i="2"/>
  <c r="L101" i="2"/>
  <c r="L75" i="2" s="1"/>
  <c r="K101" i="2"/>
  <c r="J101" i="2"/>
  <c r="I101" i="2"/>
  <c r="H101" i="2"/>
  <c r="G101" i="2"/>
  <c r="F101" i="2"/>
  <c r="D101" i="2"/>
  <c r="C101" i="2"/>
  <c r="X100" i="2"/>
  <c r="R100" i="2"/>
  <c r="E100" i="2"/>
  <c r="X99" i="2"/>
  <c r="R99" i="2"/>
  <c r="E99" i="2"/>
  <c r="X98" i="2"/>
  <c r="R98" i="2"/>
  <c r="E98" i="2"/>
  <c r="R97" i="2"/>
  <c r="E97" i="2"/>
  <c r="X97" i="2" s="1"/>
  <c r="R96" i="2"/>
  <c r="E96" i="2"/>
  <c r="X96" i="2" s="1"/>
  <c r="X95" i="2"/>
  <c r="R95" i="2"/>
  <c r="E95" i="2"/>
  <c r="X94" i="2"/>
  <c r="R94" i="2"/>
  <c r="E94" i="2"/>
  <c r="R93" i="2"/>
  <c r="E93" i="2"/>
  <c r="X93" i="2" s="1"/>
  <c r="X92" i="2"/>
  <c r="R92" i="2"/>
  <c r="E92" i="2"/>
  <c r="E88" i="2" s="1"/>
  <c r="X91" i="2"/>
  <c r="R91" i="2"/>
  <c r="E91" i="2"/>
  <c r="X90" i="2"/>
  <c r="R90" i="2"/>
  <c r="E90" i="2"/>
  <c r="R89" i="2"/>
  <c r="E89" i="2"/>
  <c r="X89" i="2" s="1"/>
  <c r="R88" i="2"/>
  <c r="Q88" i="2"/>
  <c r="P88" i="2"/>
  <c r="O88" i="2"/>
  <c r="N88" i="2"/>
  <c r="M88" i="2"/>
  <c r="L88" i="2"/>
  <c r="K88" i="2"/>
  <c r="J88" i="2"/>
  <c r="I88" i="2"/>
  <c r="H88" i="2"/>
  <c r="G88" i="2"/>
  <c r="F88" i="2"/>
  <c r="D88" i="2"/>
  <c r="C88" i="2"/>
  <c r="R87" i="2"/>
  <c r="X87" i="2" s="1"/>
  <c r="F87" i="2"/>
  <c r="E87" i="2"/>
  <c r="R86" i="2"/>
  <c r="E86" i="2"/>
  <c r="X86" i="2" s="1"/>
  <c r="R85" i="2"/>
  <c r="R83" i="2" s="1"/>
  <c r="E85" i="2"/>
  <c r="X85" i="2" s="1"/>
  <c r="X84" i="2"/>
  <c r="X83" i="2" s="1"/>
  <c r="R84" i="2"/>
  <c r="E84" i="2"/>
  <c r="Q83" i="2"/>
  <c r="P83" i="2"/>
  <c r="O83" i="2"/>
  <c r="N83" i="2"/>
  <c r="M83" i="2"/>
  <c r="L83" i="2"/>
  <c r="K83" i="2"/>
  <c r="J83" i="2"/>
  <c r="I83" i="2"/>
  <c r="H83" i="2"/>
  <c r="G83" i="2"/>
  <c r="F83" i="2"/>
  <c r="D83" i="2"/>
  <c r="C83" i="2"/>
  <c r="R82" i="2"/>
  <c r="X82" i="2" s="1"/>
  <c r="E82" i="2"/>
  <c r="R81" i="2"/>
  <c r="X81" i="2" s="1"/>
  <c r="E81" i="2"/>
  <c r="R80" i="2"/>
  <c r="X80" i="2" s="1"/>
  <c r="X77" i="2" s="1"/>
  <c r="E80" i="2"/>
  <c r="X79" i="2"/>
  <c r="R79" i="2"/>
  <c r="E79" i="2"/>
  <c r="R78" i="2"/>
  <c r="X78" i="2" s="1"/>
  <c r="E78" i="2"/>
  <c r="E77" i="2" s="1"/>
  <c r="Q77" i="2"/>
  <c r="P77" i="2"/>
  <c r="P75" i="2" s="1"/>
  <c r="O77" i="2"/>
  <c r="O75" i="2" s="1"/>
  <c r="N77" i="2"/>
  <c r="M77" i="2"/>
  <c r="M75" i="2" s="1"/>
  <c r="L77" i="2"/>
  <c r="K77" i="2"/>
  <c r="J77" i="2"/>
  <c r="I77" i="2"/>
  <c r="I75" i="2" s="1"/>
  <c r="H77" i="2"/>
  <c r="G77" i="2"/>
  <c r="F77" i="2"/>
  <c r="F75" i="2" s="1"/>
  <c r="D77" i="2"/>
  <c r="D75" i="2" s="1"/>
  <c r="C77" i="2"/>
  <c r="C75" i="2" s="1"/>
  <c r="R76" i="2"/>
  <c r="X76" i="2" s="1"/>
  <c r="E76" i="2"/>
  <c r="Q75" i="2"/>
  <c r="K75" i="2"/>
  <c r="X74" i="2"/>
  <c r="R74" i="2"/>
  <c r="E74" i="2"/>
  <c r="X73" i="2"/>
  <c r="R73" i="2"/>
  <c r="E73" i="2"/>
  <c r="R72" i="2"/>
  <c r="E72" i="2"/>
  <c r="X72" i="2" s="1"/>
  <c r="X71" i="2"/>
  <c r="R71" i="2"/>
  <c r="E71" i="2"/>
  <c r="X70" i="2"/>
  <c r="R70" i="2"/>
  <c r="E70" i="2"/>
  <c r="X69" i="2"/>
  <c r="R69" i="2"/>
  <c r="E69" i="2"/>
  <c r="R68" i="2"/>
  <c r="E68" i="2"/>
  <c r="X68" i="2" s="1"/>
  <c r="R67" i="2"/>
  <c r="E67" i="2"/>
  <c r="X67" i="2" s="1"/>
  <c r="X66" i="2"/>
  <c r="R66" i="2"/>
  <c r="E66" i="2"/>
  <c r="F65" i="2"/>
  <c r="R65" i="2" s="1"/>
  <c r="X65" i="2" s="1"/>
  <c r="E65" i="2"/>
  <c r="F64" i="2"/>
  <c r="R64" i="2" s="1"/>
  <c r="R63" i="2" s="1"/>
  <c r="E64" i="2"/>
  <c r="E63" i="2" s="1"/>
  <c r="Q63" i="2"/>
  <c r="P63" i="2"/>
  <c r="O63" i="2"/>
  <c r="N63" i="2"/>
  <c r="M63" i="2"/>
  <c r="L63" i="2"/>
  <c r="K63" i="2"/>
  <c r="J63" i="2"/>
  <c r="I63" i="2"/>
  <c r="H63" i="2"/>
  <c r="G63" i="2"/>
  <c r="G5" i="2" s="1"/>
  <c r="D63" i="2"/>
  <c r="C63" i="2"/>
  <c r="R62" i="2"/>
  <c r="X62" i="2" s="1"/>
  <c r="E62" i="2"/>
  <c r="R61" i="2"/>
  <c r="E61" i="2"/>
  <c r="X61" i="2" s="1"/>
  <c r="R60" i="2"/>
  <c r="E60" i="2"/>
  <c r="X60" i="2" s="1"/>
  <c r="F59" i="2"/>
  <c r="E59" i="2"/>
  <c r="X58" i="2"/>
  <c r="R58" i="2"/>
  <c r="E58" i="2"/>
  <c r="R57" i="2"/>
  <c r="X57" i="2" s="1"/>
  <c r="E57" i="2"/>
  <c r="R56" i="2"/>
  <c r="X56" i="2" s="1"/>
  <c r="E56" i="2"/>
  <c r="R55" i="2"/>
  <c r="X55" i="2" s="1"/>
  <c r="J55" i="2"/>
  <c r="J55" i="3" s="1"/>
  <c r="J52" i="3" s="1"/>
  <c r="E55" i="2"/>
  <c r="R54" i="2"/>
  <c r="E54" i="2"/>
  <c r="X54" i="2" s="1"/>
  <c r="R53" i="2"/>
  <c r="E53" i="2"/>
  <c r="E52" i="2" s="1"/>
  <c r="Q52" i="2"/>
  <c r="P52" i="2"/>
  <c r="O52" i="2"/>
  <c r="N52" i="2"/>
  <c r="M52" i="2"/>
  <c r="L52" i="2"/>
  <c r="K52" i="2"/>
  <c r="J52" i="2"/>
  <c r="J5" i="2" s="1"/>
  <c r="I52" i="2"/>
  <c r="H52" i="2"/>
  <c r="H5" i="2" s="1"/>
  <c r="G52" i="2"/>
  <c r="D52" i="2"/>
  <c r="C52" i="2"/>
  <c r="R51" i="2"/>
  <c r="F51" i="2"/>
  <c r="F51" i="3" s="1"/>
  <c r="R51" i="3" s="1"/>
  <c r="E51" i="2"/>
  <c r="X51" i="2" s="1"/>
  <c r="R50" i="2"/>
  <c r="E50" i="2"/>
  <c r="X50" i="2" s="1"/>
  <c r="X49" i="2"/>
  <c r="R49" i="2"/>
  <c r="E49" i="2"/>
  <c r="X48" i="2"/>
  <c r="R48" i="2"/>
  <c r="E48" i="2"/>
  <c r="R47" i="2"/>
  <c r="E47" i="2"/>
  <c r="X47" i="2" s="1"/>
  <c r="X46" i="2"/>
  <c r="R46" i="2"/>
  <c r="R44" i="2" s="1"/>
  <c r="E46" i="2"/>
  <c r="X45" i="2"/>
  <c r="X44" i="2" s="1"/>
  <c r="R45" i="2"/>
  <c r="E45" i="2"/>
  <c r="Q44" i="2"/>
  <c r="P44" i="2"/>
  <c r="O44" i="2"/>
  <c r="N44" i="2"/>
  <c r="M44" i="2"/>
  <c r="L44" i="2"/>
  <c r="K44" i="2"/>
  <c r="J44" i="2"/>
  <c r="I44" i="2"/>
  <c r="H44" i="2"/>
  <c r="G44" i="2"/>
  <c r="F44" i="2"/>
  <c r="D44" i="2"/>
  <c r="C44" i="2"/>
  <c r="R43" i="2"/>
  <c r="X43" i="2" s="1"/>
  <c r="E43" i="2"/>
  <c r="R42" i="2"/>
  <c r="X42" i="2" s="1"/>
  <c r="E42" i="2"/>
  <c r="R41" i="2"/>
  <c r="F41" i="2"/>
  <c r="F41" i="3" s="1"/>
  <c r="F40" i="3" s="1"/>
  <c r="E41" i="2"/>
  <c r="Q40" i="2"/>
  <c r="P40" i="2"/>
  <c r="O40" i="2"/>
  <c r="N40" i="2"/>
  <c r="M40" i="2"/>
  <c r="L40" i="2"/>
  <c r="K40" i="2"/>
  <c r="J40" i="2"/>
  <c r="I40" i="2"/>
  <c r="H40" i="2"/>
  <c r="G40" i="2"/>
  <c r="E40" i="2"/>
  <c r="D40" i="2"/>
  <c r="C40" i="2"/>
  <c r="X39" i="2"/>
  <c r="R39" i="2"/>
  <c r="E39" i="2"/>
  <c r="R38" i="2"/>
  <c r="X38" i="2" s="1"/>
  <c r="E38" i="2"/>
  <c r="X37" i="2"/>
  <c r="R37" i="2"/>
  <c r="E37" i="2"/>
  <c r="R36" i="2"/>
  <c r="X36" i="2" s="1"/>
  <c r="E36" i="2"/>
  <c r="R35" i="2"/>
  <c r="X35" i="2" s="1"/>
  <c r="E35" i="2"/>
  <c r="R34" i="2"/>
  <c r="X34" i="2" s="1"/>
  <c r="E34" i="2"/>
  <c r="X33" i="2"/>
  <c r="R33" i="2"/>
  <c r="E33" i="2"/>
  <c r="R32" i="2"/>
  <c r="X32" i="2" s="1"/>
  <c r="E32" i="2"/>
  <c r="R31" i="2"/>
  <c r="X31" i="2" s="1"/>
  <c r="E31" i="2"/>
  <c r="R30" i="2"/>
  <c r="E30" i="2"/>
  <c r="R29" i="2"/>
  <c r="F29" i="2"/>
  <c r="E29" i="2"/>
  <c r="X29" i="2" s="1"/>
  <c r="Q28" i="2"/>
  <c r="P28" i="2"/>
  <c r="P5" i="2" s="1"/>
  <c r="P4" i="2" s="1"/>
  <c r="O28" i="2"/>
  <c r="N28" i="2"/>
  <c r="M28" i="2"/>
  <c r="L28" i="2"/>
  <c r="K28" i="2"/>
  <c r="J28" i="2"/>
  <c r="I28" i="2"/>
  <c r="H28" i="2"/>
  <c r="G28" i="2"/>
  <c r="F28" i="2"/>
  <c r="E28" i="2"/>
  <c r="D28" i="2"/>
  <c r="C28" i="2"/>
  <c r="R27" i="2"/>
  <c r="X27" i="2" s="1"/>
  <c r="X25" i="2" s="1"/>
  <c r="E27" i="2"/>
  <c r="X26" i="2"/>
  <c r="R26" i="2"/>
  <c r="E26" i="2"/>
  <c r="Q25" i="2"/>
  <c r="P25" i="2"/>
  <c r="O25" i="2"/>
  <c r="N25" i="2"/>
  <c r="M25" i="2"/>
  <c r="L25" i="2"/>
  <c r="K25" i="2"/>
  <c r="J25" i="2"/>
  <c r="I25" i="2"/>
  <c r="H25" i="2"/>
  <c r="G25" i="2"/>
  <c r="F25" i="2"/>
  <c r="E25" i="2"/>
  <c r="D25" i="2"/>
  <c r="C25" i="2"/>
  <c r="R24" i="2"/>
  <c r="X24" i="2" s="1"/>
  <c r="X23" i="2"/>
  <c r="R23" i="2"/>
  <c r="E23" i="2"/>
  <c r="R22" i="2"/>
  <c r="E22" i="2"/>
  <c r="X22" i="2" s="1"/>
  <c r="X21" i="2"/>
  <c r="R21" i="2"/>
  <c r="E21" i="2"/>
  <c r="X20" i="2"/>
  <c r="R20" i="2"/>
  <c r="E20" i="2"/>
  <c r="X19" i="2"/>
  <c r="R19" i="2"/>
  <c r="E19" i="2"/>
  <c r="R18" i="2"/>
  <c r="E18" i="2"/>
  <c r="X18" i="2" s="1"/>
  <c r="R17" i="2"/>
  <c r="E17" i="2"/>
  <c r="X17" i="2" s="1"/>
  <c r="X16" i="2"/>
  <c r="R16" i="2"/>
  <c r="E16" i="2"/>
  <c r="X15" i="2"/>
  <c r="R15" i="2"/>
  <c r="E15" i="2"/>
  <c r="R14" i="2"/>
  <c r="E14" i="2"/>
  <c r="X14" i="2" s="1"/>
  <c r="X13" i="2"/>
  <c r="R13" i="2"/>
  <c r="E13" i="2"/>
  <c r="F12" i="2"/>
  <c r="F12" i="3" s="1"/>
  <c r="R12" i="3" s="1"/>
  <c r="E12" i="2"/>
  <c r="R11" i="2"/>
  <c r="X11" i="2" s="1"/>
  <c r="E11" i="2"/>
  <c r="R10" i="2"/>
  <c r="E10" i="2"/>
  <c r="X10" i="2" s="1"/>
  <c r="R9" i="2"/>
  <c r="E9" i="2"/>
  <c r="X9" i="2" s="1"/>
  <c r="R8" i="2"/>
  <c r="E8" i="2"/>
  <c r="X8" i="2" s="1"/>
  <c r="R7" i="2"/>
  <c r="X7" i="2" s="1"/>
  <c r="E7" i="2"/>
  <c r="Q6" i="2"/>
  <c r="P6" i="2"/>
  <c r="O6" i="2"/>
  <c r="O5" i="2" s="1"/>
  <c r="N6" i="2"/>
  <c r="M6" i="2"/>
  <c r="L6" i="2"/>
  <c r="L5" i="2" s="1"/>
  <c r="K6" i="2"/>
  <c r="J6" i="2"/>
  <c r="I6" i="2"/>
  <c r="I5" i="2" s="1"/>
  <c r="I4" i="2" s="1"/>
  <c r="H6" i="2"/>
  <c r="G6" i="2"/>
  <c r="F6" i="2"/>
  <c r="D6" i="2"/>
  <c r="C6" i="2"/>
  <c r="D5" i="2"/>
  <c r="D4" i="2" s="1"/>
  <c r="R253" i="1"/>
  <c r="E253" i="1"/>
  <c r="R252" i="1"/>
  <c r="E252" i="1"/>
  <c r="X252" i="1" s="1"/>
  <c r="R251" i="1"/>
  <c r="X251" i="1" s="1"/>
  <c r="E251" i="1"/>
  <c r="R250" i="1"/>
  <c r="E250" i="1"/>
  <c r="X250" i="1" s="1"/>
  <c r="R249" i="1"/>
  <c r="E249" i="1"/>
  <c r="X249" i="1" s="1"/>
  <c r="F248" i="1"/>
  <c r="E248" i="1"/>
  <c r="Q247" i="1"/>
  <c r="P247" i="1"/>
  <c r="O247" i="1"/>
  <c r="N247" i="1"/>
  <c r="M247" i="1"/>
  <c r="L247" i="1"/>
  <c r="K247" i="1"/>
  <c r="J247" i="1"/>
  <c r="I247" i="1"/>
  <c r="H247" i="1"/>
  <c r="G247" i="1"/>
  <c r="D247" i="1"/>
  <c r="C247" i="1"/>
  <c r="R246" i="1"/>
  <c r="E246" i="1"/>
  <c r="X246" i="1" s="1"/>
  <c r="R245" i="1"/>
  <c r="R244" i="1" s="1"/>
  <c r="E245" i="1"/>
  <c r="Q244" i="1"/>
  <c r="P244" i="1"/>
  <c r="O244" i="1"/>
  <c r="N244" i="1"/>
  <c r="M244" i="1"/>
  <c r="L244" i="1"/>
  <c r="K244" i="1"/>
  <c r="J244" i="1"/>
  <c r="I244" i="1"/>
  <c r="H244" i="1"/>
  <c r="G244" i="1"/>
  <c r="F244" i="1"/>
  <c r="D244" i="1"/>
  <c r="C244" i="1"/>
  <c r="R243" i="1"/>
  <c r="R241" i="1" s="1"/>
  <c r="E243" i="1"/>
  <c r="X243" i="1" s="1"/>
  <c r="R242" i="1"/>
  <c r="E242" i="1"/>
  <c r="Q241" i="1"/>
  <c r="P241" i="1"/>
  <c r="O241" i="1"/>
  <c r="N241" i="1"/>
  <c r="M241" i="1"/>
  <c r="L241" i="1"/>
  <c r="K241" i="1"/>
  <c r="J241" i="1"/>
  <c r="I241" i="1"/>
  <c r="H241" i="1"/>
  <c r="G241" i="1"/>
  <c r="F241" i="1"/>
  <c r="D241" i="1"/>
  <c r="C241" i="1"/>
  <c r="R240" i="1"/>
  <c r="F240" i="1"/>
  <c r="F240" i="3" s="1"/>
  <c r="R240" i="3" s="1"/>
  <c r="E240" i="1"/>
  <c r="X240" i="1" s="1"/>
  <c r="R239" i="1"/>
  <c r="E239" i="1"/>
  <c r="X239" i="1" s="1"/>
  <c r="F238" i="1"/>
  <c r="F238" i="3" s="1"/>
  <c r="R238" i="3" s="1"/>
  <c r="E238" i="1"/>
  <c r="F237" i="1"/>
  <c r="E237" i="1"/>
  <c r="X236" i="1"/>
  <c r="R236" i="1"/>
  <c r="E236" i="1"/>
  <c r="X235" i="1"/>
  <c r="R235" i="1"/>
  <c r="F235" i="1"/>
  <c r="F235" i="3" s="1"/>
  <c r="E235" i="1"/>
  <c r="Q234" i="1"/>
  <c r="P234" i="1"/>
  <c r="O234" i="1"/>
  <c r="N234" i="1"/>
  <c r="M234" i="1"/>
  <c r="L234" i="1"/>
  <c r="K234" i="1"/>
  <c r="J234" i="1"/>
  <c r="J190" i="1" s="1"/>
  <c r="I234" i="1"/>
  <c r="H234" i="1"/>
  <c r="G234" i="1"/>
  <c r="D234" i="1"/>
  <c r="C234" i="1"/>
  <c r="X233" i="1"/>
  <c r="R233" i="1"/>
  <c r="E233" i="1"/>
  <c r="X232" i="1"/>
  <c r="R232" i="1"/>
  <c r="Q232" i="1"/>
  <c r="P232" i="1"/>
  <c r="O232" i="1"/>
  <c r="N232" i="1"/>
  <c r="M232" i="1"/>
  <c r="L232" i="1"/>
  <c r="K232" i="1"/>
  <c r="J232" i="1"/>
  <c r="I232" i="1"/>
  <c r="H232" i="1"/>
  <c r="G232" i="1"/>
  <c r="F232" i="1"/>
  <c r="E232" i="1"/>
  <c r="D232" i="1"/>
  <c r="C232" i="1"/>
  <c r="R231" i="1"/>
  <c r="E231" i="1"/>
  <c r="X231" i="1" s="1"/>
  <c r="R230" i="1"/>
  <c r="E230" i="1"/>
  <c r="R229" i="1"/>
  <c r="E229" i="1"/>
  <c r="R228" i="1"/>
  <c r="X228" i="1" s="1"/>
  <c r="E228" i="1"/>
  <c r="R227" i="1"/>
  <c r="E227" i="1"/>
  <c r="X227" i="1" s="1"/>
  <c r="R226" i="1"/>
  <c r="R225" i="1" s="1"/>
  <c r="E226" i="1"/>
  <c r="Q225" i="1"/>
  <c r="P225" i="1"/>
  <c r="O225" i="1"/>
  <c r="N225" i="1"/>
  <c r="M225" i="1"/>
  <c r="L225" i="1"/>
  <c r="K225" i="1"/>
  <c r="K190" i="1" s="1"/>
  <c r="J225" i="1"/>
  <c r="I225" i="1"/>
  <c r="H225" i="1"/>
  <c r="G225" i="1"/>
  <c r="F225" i="1"/>
  <c r="D225" i="1"/>
  <c r="C225" i="1"/>
  <c r="R224" i="1"/>
  <c r="E224" i="1"/>
  <c r="X224" i="1" s="1"/>
  <c r="F223" i="1"/>
  <c r="E223" i="1"/>
  <c r="F222" i="1"/>
  <c r="E222" i="1"/>
  <c r="Q221" i="1"/>
  <c r="P221" i="1"/>
  <c r="O221" i="1"/>
  <c r="N221" i="1"/>
  <c r="M221" i="1"/>
  <c r="L221" i="1"/>
  <c r="K221" i="1"/>
  <c r="J221" i="1"/>
  <c r="I221" i="1"/>
  <c r="H221" i="1"/>
  <c r="G221" i="1"/>
  <c r="D221" i="1"/>
  <c r="C221" i="1"/>
  <c r="R220" i="1"/>
  <c r="E220" i="1"/>
  <c r="R219" i="1"/>
  <c r="E219" i="1"/>
  <c r="X219" i="1" s="1"/>
  <c r="R218" i="1"/>
  <c r="X218" i="1" s="1"/>
  <c r="E218" i="1"/>
  <c r="R217" i="1"/>
  <c r="E217" i="1"/>
  <c r="R216" i="1"/>
  <c r="Q216" i="1"/>
  <c r="P216" i="1"/>
  <c r="O216" i="1"/>
  <c r="N216" i="1"/>
  <c r="M216" i="1"/>
  <c r="L216" i="1"/>
  <c r="K216" i="1"/>
  <c r="J216" i="1"/>
  <c r="I216" i="1"/>
  <c r="H216" i="1"/>
  <c r="G216" i="1"/>
  <c r="F216" i="1"/>
  <c r="E216" i="1"/>
  <c r="D216" i="1"/>
  <c r="C216" i="1"/>
  <c r="X215" i="1"/>
  <c r="R215" i="1"/>
  <c r="E215" i="1"/>
  <c r="R214" i="1"/>
  <c r="E214" i="1"/>
  <c r="X214" i="1" s="1"/>
  <c r="X213" i="1"/>
  <c r="R213" i="1"/>
  <c r="E213" i="1"/>
  <c r="X212" i="1"/>
  <c r="R212" i="1"/>
  <c r="E212" i="1"/>
  <c r="X211" i="1"/>
  <c r="R211" i="1"/>
  <c r="E211" i="1"/>
  <c r="R210" i="1"/>
  <c r="E210" i="1"/>
  <c r="X210" i="1" s="1"/>
  <c r="R209" i="1"/>
  <c r="R208" i="1" s="1"/>
  <c r="E209" i="1"/>
  <c r="X209" i="1" s="1"/>
  <c r="X208" i="1" s="1"/>
  <c r="Q208" i="1"/>
  <c r="Q190" i="1" s="1"/>
  <c r="P208" i="1"/>
  <c r="O208" i="1"/>
  <c r="N208" i="1"/>
  <c r="N190" i="1" s="1"/>
  <c r="M208" i="1"/>
  <c r="L208" i="1"/>
  <c r="K208" i="1"/>
  <c r="J208" i="1"/>
  <c r="I208" i="1"/>
  <c r="H208" i="1"/>
  <c r="H190" i="1" s="1"/>
  <c r="G208" i="1"/>
  <c r="F208" i="1"/>
  <c r="E208" i="1"/>
  <c r="D208" i="1"/>
  <c r="C208" i="1"/>
  <c r="X207" i="1"/>
  <c r="R207" i="1"/>
  <c r="E207" i="1"/>
  <c r="R206" i="1"/>
  <c r="X206" i="1" s="1"/>
  <c r="E206" i="1"/>
  <c r="R205" i="1"/>
  <c r="X205" i="1" s="1"/>
  <c r="E205" i="1"/>
  <c r="R204" i="1"/>
  <c r="R202" i="1" s="1"/>
  <c r="E204" i="1"/>
  <c r="X203" i="1"/>
  <c r="R203" i="1"/>
  <c r="F203" i="1"/>
  <c r="E203" i="1"/>
  <c r="E202" i="1" s="1"/>
  <c r="Q202" i="1"/>
  <c r="P202" i="1"/>
  <c r="O202" i="1"/>
  <c r="N202" i="1"/>
  <c r="M202" i="1"/>
  <c r="L202" i="1"/>
  <c r="K202" i="1"/>
  <c r="J202" i="1"/>
  <c r="I202" i="1"/>
  <c r="H202" i="1"/>
  <c r="G202" i="1"/>
  <c r="F202" i="1"/>
  <c r="D202" i="1"/>
  <c r="C202" i="1"/>
  <c r="R201" i="1"/>
  <c r="X201" i="1" s="1"/>
  <c r="E201" i="1"/>
  <c r="X200" i="1"/>
  <c r="R200" i="1"/>
  <c r="E200" i="1"/>
  <c r="R199" i="1"/>
  <c r="X199" i="1" s="1"/>
  <c r="E199" i="1"/>
  <c r="R198" i="1"/>
  <c r="X198" i="1" s="1"/>
  <c r="E198" i="1"/>
  <c r="R197" i="1"/>
  <c r="X197" i="1" s="1"/>
  <c r="E197" i="1"/>
  <c r="E196" i="1" s="1"/>
  <c r="Q196" i="1"/>
  <c r="P196" i="1"/>
  <c r="O196" i="1"/>
  <c r="N196" i="1"/>
  <c r="M196" i="1"/>
  <c r="M190" i="1" s="1"/>
  <c r="L196" i="1"/>
  <c r="K196" i="1"/>
  <c r="J196" i="1"/>
  <c r="I196" i="1"/>
  <c r="H196" i="1"/>
  <c r="G196" i="1"/>
  <c r="G190" i="1" s="1"/>
  <c r="F196" i="1"/>
  <c r="D196" i="1"/>
  <c r="C196" i="1"/>
  <c r="R195" i="1"/>
  <c r="E195" i="1"/>
  <c r="X195" i="1" s="1"/>
  <c r="R194" i="1"/>
  <c r="E194" i="1"/>
  <c r="R193" i="1"/>
  <c r="X193" i="1" s="1"/>
  <c r="E193" i="1"/>
  <c r="R192" i="1"/>
  <c r="E192" i="1"/>
  <c r="X192" i="1" s="1"/>
  <c r="R191" i="1"/>
  <c r="Q191" i="1"/>
  <c r="P191" i="1"/>
  <c r="O191" i="1"/>
  <c r="O190" i="1" s="1"/>
  <c r="N191" i="1"/>
  <c r="M191" i="1"/>
  <c r="L191" i="1"/>
  <c r="K191" i="1"/>
  <c r="J191" i="1"/>
  <c r="I191" i="1"/>
  <c r="H191" i="1"/>
  <c r="G191" i="1"/>
  <c r="F191" i="1"/>
  <c r="D191" i="1"/>
  <c r="C191" i="1"/>
  <c r="C190" i="1" s="1"/>
  <c r="R189" i="1"/>
  <c r="X189" i="1" s="1"/>
  <c r="E189" i="1"/>
  <c r="R188" i="1"/>
  <c r="X188" i="1" s="1"/>
  <c r="E188" i="1"/>
  <c r="R187" i="1"/>
  <c r="R186" i="1" s="1"/>
  <c r="E187" i="1"/>
  <c r="E186" i="1" s="1"/>
  <c r="Q186" i="1"/>
  <c r="P186" i="1"/>
  <c r="O186" i="1"/>
  <c r="N186" i="1"/>
  <c r="M186" i="1"/>
  <c r="L186" i="1"/>
  <c r="K186" i="1"/>
  <c r="J186" i="1"/>
  <c r="I186" i="1"/>
  <c r="H186" i="1"/>
  <c r="G186" i="1"/>
  <c r="F186" i="1"/>
  <c r="D186" i="1"/>
  <c r="C186" i="1"/>
  <c r="C159" i="1" s="1"/>
  <c r="R185" i="1"/>
  <c r="E185" i="1"/>
  <c r="X185" i="1" s="1"/>
  <c r="X184" i="1" s="1"/>
  <c r="R184" i="1"/>
  <c r="Q184" i="1"/>
  <c r="P184" i="1"/>
  <c r="O184" i="1"/>
  <c r="N184" i="1"/>
  <c r="M184" i="1"/>
  <c r="L184" i="1"/>
  <c r="K184" i="1"/>
  <c r="J184" i="1"/>
  <c r="I184" i="1"/>
  <c r="H184" i="1"/>
  <c r="G184" i="1"/>
  <c r="F184" i="1"/>
  <c r="D184" i="1"/>
  <c r="C184" i="1"/>
  <c r="R183" i="1"/>
  <c r="E183" i="1"/>
  <c r="X183" i="1" s="1"/>
  <c r="F182" i="1"/>
  <c r="E182" i="1"/>
  <c r="R181" i="1"/>
  <c r="E181" i="1"/>
  <c r="R180" i="1"/>
  <c r="X180" i="1" s="1"/>
  <c r="F180" i="1"/>
  <c r="F180" i="3" s="1"/>
  <c r="E180" i="1"/>
  <c r="Q179" i="1"/>
  <c r="P179" i="1"/>
  <c r="O179" i="1"/>
  <c r="N179" i="1"/>
  <c r="M179" i="1"/>
  <c r="L179" i="1"/>
  <c r="K179" i="1"/>
  <c r="J179" i="1"/>
  <c r="I179" i="1"/>
  <c r="H179" i="1"/>
  <c r="G179" i="1"/>
  <c r="F179" i="1"/>
  <c r="D179" i="1"/>
  <c r="C179" i="1"/>
  <c r="R178" i="1"/>
  <c r="E178" i="1"/>
  <c r="R177" i="1"/>
  <c r="X177" i="1" s="1"/>
  <c r="F177" i="1"/>
  <c r="F177" i="3" s="1"/>
  <c r="R177" i="3" s="1"/>
  <c r="E177" i="1"/>
  <c r="R176" i="1"/>
  <c r="X176" i="1" s="1"/>
  <c r="E176" i="1"/>
  <c r="Q175" i="1"/>
  <c r="P175" i="1"/>
  <c r="O175" i="1"/>
  <c r="O159" i="1" s="1"/>
  <c r="N175" i="1"/>
  <c r="M175" i="1"/>
  <c r="L175" i="1"/>
  <c r="K175" i="1"/>
  <c r="J175" i="1"/>
  <c r="I175" i="1"/>
  <c r="H175" i="1"/>
  <c r="G175" i="1"/>
  <c r="F175" i="1"/>
  <c r="D175" i="1"/>
  <c r="C175" i="1"/>
  <c r="R174" i="1"/>
  <c r="X174" i="1" s="1"/>
  <c r="E174" i="1"/>
  <c r="R173" i="1"/>
  <c r="R172" i="1" s="1"/>
  <c r="E173" i="1"/>
  <c r="X173" i="1" s="1"/>
  <c r="X172" i="1" s="1"/>
  <c r="Q172" i="1"/>
  <c r="Q159" i="1" s="1"/>
  <c r="P172" i="1"/>
  <c r="O172" i="1"/>
  <c r="N172" i="1"/>
  <c r="M172" i="1"/>
  <c r="L172" i="1"/>
  <c r="K172" i="1"/>
  <c r="J172" i="1"/>
  <c r="I172" i="1"/>
  <c r="H172" i="1"/>
  <c r="G172" i="1"/>
  <c r="F172" i="1"/>
  <c r="D172" i="1"/>
  <c r="C172" i="1"/>
  <c r="X171" i="1"/>
  <c r="R171" i="1"/>
  <c r="E171" i="1"/>
  <c r="R170" i="1"/>
  <c r="E170" i="1"/>
  <c r="X170" i="1" s="1"/>
  <c r="R169" i="1"/>
  <c r="E169" i="1"/>
  <c r="X169" i="1" s="1"/>
  <c r="R168" i="1"/>
  <c r="E168" i="1"/>
  <c r="X168" i="1" s="1"/>
  <c r="R167" i="1"/>
  <c r="E167" i="1"/>
  <c r="X167" i="1" s="1"/>
  <c r="R166" i="1"/>
  <c r="E166" i="1"/>
  <c r="X166" i="1" s="1"/>
  <c r="R165" i="1"/>
  <c r="R164" i="1" s="1"/>
  <c r="E165" i="1"/>
  <c r="E164" i="1" s="1"/>
  <c r="Q164" i="1"/>
  <c r="P164" i="1"/>
  <c r="O164" i="1"/>
  <c r="N164" i="1"/>
  <c r="M164" i="1"/>
  <c r="L164" i="1"/>
  <c r="K164" i="1"/>
  <c r="J164" i="1"/>
  <c r="I164" i="1"/>
  <c r="H164" i="1"/>
  <c r="G164" i="1"/>
  <c r="F164" i="1"/>
  <c r="D164" i="1"/>
  <c r="C164" i="1"/>
  <c r="X163" i="1"/>
  <c r="R163" i="1"/>
  <c r="E163" i="1"/>
  <c r="R162" i="1"/>
  <c r="X162" i="1" s="1"/>
  <c r="E162" i="1"/>
  <c r="R161" i="1"/>
  <c r="R160" i="1" s="1"/>
  <c r="E161" i="1"/>
  <c r="Q160" i="1"/>
  <c r="P160" i="1"/>
  <c r="O160" i="1"/>
  <c r="N160" i="1"/>
  <c r="M160" i="1"/>
  <c r="L160" i="1"/>
  <c r="L159" i="1" s="1"/>
  <c r="K160" i="1"/>
  <c r="J160" i="1"/>
  <c r="I160" i="1"/>
  <c r="H160" i="1"/>
  <c r="G160" i="1"/>
  <c r="F160" i="1"/>
  <c r="F159" i="1" s="1"/>
  <c r="E160" i="1"/>
  <c r="D160" i="1"/>
  <c r="C160" i="1"/>
  <c r="N159" i="1"/>
  <c r="K159" i="1"/>
  <c r="I159" i="1"/>
  <c r="R158" i="1"/>
  <c r="E158" i="1"/>
  <c r="X158" i="1" s="1"/>
  <c r="R157" i="1"/>
  <c r="R155" i="1" s="1"/>
  <c r="E157" i="1"/>
  <c r="X157" i="1" s="1"/>
  <c r="X155" i="1" s="1"/>
  <c r="R156" i="1"/>
  <c r="E156" i="1"/>
  <c r="X156" i="1" s="1"/>
  <c r="Q155" i="1"/>
  <c r="P155" i="1"/>
  <c r="O155" i="1"/>
  <c r="N155" i="1"/>
  <c r="M155" i="1"/>
  <c r="L155" i="1"/>
  <c r="K155" i="1"/>
  <c r="J155" i="1"/>
  <c r="I155" i="1"/>
  <c r="H155" i="1"/>
  <c r="G155" i="1"/>
  <c r="F155" i="1"/>
  <c r="D155" i="1"/>
  <c r="C155" i="1"/>
  <c r="X154" i="1"/>
  <c r="R154" i="1"/>
  <c r="E154" i="1"/>
  <c r="X153" i="1"/>
  <c r="R153" i="1"/>
  <c r="E153" i="1"/>
  <c r="R152" i="1"/>
  <c r="R151" i="1" s="1"/>
  <c r="E152" i="1"/>
  <c r="E151" i="1" s="1"/>
  <c r="Q151" i="1"/>
  <c r="P151" i="1"/>
  <c r="O151" i="1"/>
  <c r="N151" i="1"/>
  <c r="M151" i="1"/>
  <c r="L151" i="1"/>
  <c r="K151" i="1"/>
  <c r="J151" i="1"/>
  <c r="I151" i="1"/>
  <c r="H151" i="1"/>
  <c r="G151" i="1"/>
  <c r="F151" i="1"/>
  <c r="D151" i="1"/>
  <c r="C151" i="1"/>
  <c r="R150" i="1"/>
  <c r="X150" i="1" s="1"/>
  <c r="E150" i="1"/>
  <c r="R149" i="1"/>
  <c r="E149" i="1"/>
  <c r="X149" i="1" s="1"/>
  <c r="R148" i="1"/>
  <c r="E148" i="1"/>
  <c r="R147" i="1"/>
  <c r="E147" i="1"/>
  <c r="X147" i="1" s="1"/>
  <c r="R146" i="1"/>
  <c r="X146" i="1" s="1"/>
  <c r="E146" i="1"/>
  <c r="R145" i="1"/>
  <c r="R144" i="1" s="1"/>
  <c r="E145" i="1"/>
  <c r="Q144" i="1"/>
  <c r="P144" i="1"/>
  <c r="O144" i="1"/>
  <c r="N144" i="1"/>
  <c r="M144" i="1"/>
  <c r="L144" i="1"/>
  <c r="K144" i="1"/>
  <c r="J144" i="1"/>
  <c r="I144" i="1"/>
  <c r="H144" i="1"/>
  <c r="G144" i="1"/>
  <c r="F144" i="1"/>
  <c r="D144" i="1"/>
  <c r="C144" i="1"/>
  <c r="R143" i="1"/>
  <c r="E143" i="1"/>
  <c r="X143" i="1" s="1"/>
  <c r="R142" i="1"/>
  <c r="E142" i="1"/>
  <c r="X142" i="1" s="1"/>
  <c r="X141" i="1"/>
  <c r="X140" i="1" s="1"/>
  <c r="R141" i="1"/>
  <c r="R140" i="1" s="1"/>
  <c r="E141" i="1"/>
  <c r="Q140" i="1"/>
  <c r="P140" i="1"/>
  <c r="O140" i="1"/>
  <c r="N140" i="1"/>
  <c r="M140" i="1"/>
  <c r="L140" i="1"/>
  <c r="K140" i="1"/>
  <c r="J140" i="1"/>
  <c r="I140" i="1"/>
  <c r="H140" i="1"/>
  <c r="G140" i="1"/>
  <c r="F140" i="1"/>
  <c r="E140" i="1"/>
  <c r="D140" i="1"/>
  <c r="C140" i="1"/>
  <c r="X139" i="1"/>
  <c r="R139" i="1"/>
  <c r="E139" i="1"/>
  <c r="X138" i="1"/>
  <c r="R138" i="1"/>
  <c r="E138" i="1"/>
  <c r="X137" i="1"/>
  <c r="R137" i="1"/>
  <c r="E137" i="1"/>
  <c r="X136" i="1"/>
  <c r="R136" i="1"/>
  <c r="R134" i="1" s="1"/>
  <c r="E136" i="1"/>
  <c r="E134" i="1" s="1"/>
  <c r="X135" i="1"/>
  <c r="R135" i="1"/>
  <c r="E135" i="1"/>
  <c r="X134" i="1"/>
  <c r="Q134" i="1"/>
  <c r="P134" i="1"/>
  <c r="O134" i="1"/>
  <c r="N134" i="1"/>
  <c r="M134" i="1"/>
  <c r="L134" i="1"/>
  <c r="K134" i="1"/>
  <c r="J134" i="1"/>
  <c r="I134" i="1"/>
  <c r="H134" i="1"/>
  <c r="G134" i="1"/>
  <c r="F134" i="1"/>
  <c r="D134" i="1"/>
  <c r="C134" i="1"/>
  <c r="R133" i="1"/>
  <c r="F133" i="1"/>
  <c r="F133" i="3" s="1"/>
  <c r="E133" i="1"/>
  <c r="X133" i="1" s="1"/>
  <c r="X132" i="1"/>
  <c r="R132" i="1"/>
  <c r="E132" i="1"/>
  <c r="R131" i="1"/>
  <c r="R130" i="1" s="1"/>
  <c r="E131" i="1"/>
  <c r="E130" i="1" s="1"/>
  <c r="Q130" i="1"/>
  <c r="P130" i="1"/>
  <c r="O130" i="1"/>
  <c r="N130" i="1"/>
  <c r="M130" i="1"/>
  <c r="L130" i="1"/>
  <c r="K130" i="1"/>
  <c r="J130" i="1"/>
  <c r="I130" i="1"/>
  <c r="H130" i="1"/>
  <c r="G130" i="1"/>
  <c r="F130" i="1"/>
  <c r="D130" i="1"/>
  <c r="C130" i="1"/>
  <c r="R129" i="1"/>
  <c r="X129" i="1" s="1"/>
  <c r="E129" i="1"/>
  <c r="R128" i="1"/>
  <c r="E128" i="1"/>
  <c r="X128" i="1" s="1"/>
  <c r="R127" i="1"/>
  <c r="R124" i="1" s="1"/>
  <c r="E127" i="1"/>
  <c r="X127" i="1" s="1"/>
  <c r="R126" i="1"/>
  <c r="E126" i="1"/>
  <c r="X126" i="1" s="1"/>
  <c r="X125" i="1"/>
  <c r="R125" i="1"/>
  <c r="E125" i="1"/>
  <c r="Q124" i="1"/>
  <c r="P124" i="1"/>
  <c r="O124" i="1"/>
  <c r="N124" i="1"/>
  <c r="M124" i="1"/>
  <c r="L124" i="1"/>
  <c r="K124" i="1"/>
  <c r="J124" i="1"/>
  <c r="I124" i="1"/>
  <c r="H124" i="1"/>
  <c r="G124" i="1"/>
  <c r="F124" i="1"/>
  <c r="D124" i="1"/>
  <c r="C124" i="1"/>
  <c r="R123" i="1"/>
  <c r="E123" i="1"/>
  <c r="X123" i="1" s="1"/>
  <c r="Q122" i="1"/>
  <c r="Q122" i="3" s="1"/>
  <c r="Q121" i="3" s="1"/>
  <c r="P122" i="1"/>
  <c r="P122" i="3" s="1"/>
  <c r="P121" i="3" s="1"/>
  <c r="O122" i="1"/>
  <c r="N122" i="1"/>
  <c r="N121" i="1" s="1"/>
  <c r="N109" i="1" s="1"/>
  <c r="M122" i="1"/>
  <c r="M122" i="3" s="1"/>
  <c r="M121" i="3" s="1"/>
  <c r="L122" i="1"/>
  <c r="K122" i="1"/>
  <c r="K122" i="3" s="1"/>
  <c r="K121" i="3" s="1"/>
  <c r="J122" i="1"/>
  <c r="J122" i="3" s="1"/>
  <c r="J121" i="3" s="1"/>
  <c r="I122" i="1"/>
  <c r="I122" i="3" s="1"/>
  <c r="I121" i="3" s="1"/>
  <c r="H122" i="1"/>
  <c r="H122" i="3" s="1"/>
  <c r="H121" i="3" s="1"/>
  <c r="G122" i="1"/>
  <c r="G122" i="3" s="1"/>
  <c r="G121" i="3" s="1"/>
  <c r="F122" i="1"/>
  <c r="R122" i="1" s="1"/>
  <c r="R121" i="1" s="1"/>
  <c r="E122" i="1"/>
  <c r="X122" i="1" s="1"/>
  <c r="X121" i="1" s="1"/>
  <c r="P121" i="1"/>
  <c r="O121" i="1"/>
  <c r="M121" i="1"/>
  <c r="M109" i="1" s="1"/>
  <c r="J121" i="1"/>
  <c r="I121" i="1"/>
  <c r="G121" i="1"/>
  <c r="D121" i="1"/>
  <c r="C121" i="1"/>
  <c r="R120" i="1"/>
  <c r="X120" i="1" s="1"/>
  <c r="E120" i="1"/>
  <c r="R119" i="1"/>
  <c r="X119" i="1" s="1"/>
  <c r="E119" i="1"/>
  <c r="R118" i="1"/>
  <c r="X118" i="1" s="1"/>
  <c r="E118" i="1"/>
  <c r="R117" i="1"/>
  <c r="X117" i="1" s="1"/>
  <c r="E117" i="1"/>
  <c r="R116" i="1"/>
  <c r="X116" i="1" s="1"/>
  <c r="E116" i="1"/>
  <c r="R115" i="1"/>
  <c r="X115" i="1" s="1"/>
  <c r="E115" i="1"/>
  <c r="R114" i="1"/>
  <c r="R110" i="1" s="1"/>
  <c r="E114" i="1"/>
  <c r="R113" i="1"/>
  <c r="X113" i="1" s="1"/>
  <c r="E113" i="1"/>
  <c r="R112" i="1"/>
  <c r="X112" i="1" s="1"/>
  <c r="E112" i="1"/>
  <c r="R111" i="1"/>
  <c r="X111" i="1" s="1"/>
  <c r="E111" i="1"/>
  <c r="E110" i="1" s="1"/>
  <c r="Q110" i="1"/>
  <c r="P110" i="1"/>
  <c r="P109" i="1" s="1"/>
  <c r="O110" i="1"/>
  <c r="O109" i="1" s="1"/>
  <c r="N110" i="1"/>
  <c r="M110" i="1"/>
  <c r="L110" i="1"/>
  <c r="K110" i="1"/>
  <c r="J110" i="1"/>
  <c r="J109" i="1" s="1"/>
  <c r="I110" i="1"/>
  <c r="I109" i="1" s="1"/>
  <c r="H110" i="1"/>
  <c r="G110" i="1"/>
  <c r="G109" i="1" s="1"/>
  <c r="F110" i="1"/>
  <c r="D110" i="1"/>
  <c r="D109" i="1" s="1"/>
  <c r="C110" i="1"/>
  <c r="C109" i="1" s="1"/>
  <c r="R108" i="1"/>
  <c r="E108" i="1"/>
  <c r="X108" i="1" s="1"/>
  <c r="X107" i="1"/>
  <c r="R107" i="1"/>
  <c r="E107" i="1"/>
  <c r="X106" i="1"/>
  <c r="R106" i="1"/>
  <c r="E106" i="1"/>
  <c r="R105" i="1"/>
  <c r="E105" i="1"/>
  <c r="X105" i="1" s="1"/>
  <c r="R104" i="1"/>
  <c r="E104" i="1"/>
  <c r="X104" i="1" s="1"/>
  <c r="X103" i="1"/>
  <c r="R103" i="1"/>
  <c r="E103" i="1"/>
  <c r="X102" i="1"/>
  <c r="R102" i="1"/>
  <c r="F102" i="1"/>
  <c r="F102" i="3" s="1"/>
  <c r="E102" i="1"/>
  <c r="R101" i="1"/>
  <c r="Q101" i="1"/>
  <c r="P101" i="1"/>
  <c r="O101" i="1"/>
  <c r="N101" i="1"/>
  <c r="M101" i="1"/>
  <c r="L101" i="1"/>
  <c r="K101" i="1"/>
  <c r="J101" i="1"/>
  <c r="I101" i="1"/>
  <c r="H101" i="1"/>
  <c r="G101" i="1"/>
  <c r="F101" i="1"/>
  <c r="D101" i="1"/>
  <c r="C101" i="1"/>
  <c r="X100" i="1"/>
  <c r="R100" i="1"/>
  <c r="E100" i="1"/>
  <c r="X99" i="1"/>
  <c r="R99" i="1"/>
  <c r="E99" i="1"/>
  <c r="R98" i="1"/>
  <c r="E98" i="1"/>
  <c r="X98" i="1" s="1"/>
  <c r="R97" i="1"/>
  <c r="E97" i="1"/>
  <c r="X97" i="1" s="1"/>
  <c r="X96" i="1"/>
  <c r="R96" i="1"/>
  <c r="E96" i="1"/>
  <c r="X95" i="1"/>
  <c r="R95" i="1"/>
  <c r="E95" i="1"/>
  <c r="R94" i="1"/>
  <c r="E94" i="1"/>
  <c r="X94" i="1" s="1"/>
  <c r="R93" i="1"/>
  <c r="E93" i="1"/>
  <c r="X93" i="1" s="1"/>
  <c r="X92" i="1"/>
  <c r="R92" i="1"/>
  <c r="E92" i="1"/>
  <c r="X91" i="1"/>
  <c r="R91" i="1"/>
  <c r="E91" i="1"/>
  <c r="R90" i="1"/>
  <c r="E90" i="1"/>
  <c r="X90" i="1" s="1"/>
  <c r="F89" i="1"/>
  <c r="F89" i="3" s="1"/>
  <c r="R89" i="3" s="1"/>
  <c r="E89" i="1"/>
  <c r="E88" i="1" s="1"/>
  <c r="Q88" i="1"/>
  <c r="P88" i="1"/>
  <c r="O88" i="1"/>
  <c r="N88" i="1"/>
  <c r="M88" i="1"/>
  <c r="L88" i="1"/>
  <c r="K88" i="1"/>
  <c r="J88" i="1"/>
  <c r="I88" i="1"/>
  <c r="H88" i="1"/>
  <c r="G88" i="1"/>
  <c r="D88" i="1"/>
  <c r="C88" i="1"/>
  <c r="F87" i="1"/>
  <c r="F87" i="3" s="1"/>
  <c r="R87" i="3" s="1"/>
  <c r="E87" i="1"/>
  <c r="R86" i="1"/>
  <c r="E86" i="1"/>
  <c r="X86" i="1" s="1"/>
  <c r="R85" i="1"/>
  <c r="E85" i="1"/>
  <c r="X85" i="1" s="1"/>
  <c r="R84" i="1"/>
  <c r="E84" i="1"/>
  <c r="X84" i="1" s="1"/>
  <c r="Q83" i="1"/>
  <c r="P83" i="1"/>
  <c r="O83" i="1"/>
  <c r="O75" i="1" s="1"/>
  <c r="N83" i="1"/>
  <c r="M83" i="1"/>
  <c r="L83" i="1"/>
  <c r="K83" i="1"/>
  <c r="J83" i="1"/>
  <c r="I83" i="1"/>
  <c r="H83" i="1"/>
  <c r="G83" i="1"/>
  <c r="F83" i="1"/>
  <c r="D83" i="1"/>
  <c r="C83" i="1"/>
  <c r="C75" i="1" s="1"/>
  <c r="X82" i="1"/>
  <c r="R82" i="1"/>
  <c r="E82" i="1"/>
  <c r="O81" i="1"/>
  <c r="O81" i="3" s="1"/>
  <c r="M81" i="1"/>
  <c r="M81" i="3" s="1"/>
  <c r="E81" i="1"/>
  <c r="R80" i="1"/>
  <c r="F80" i="1"/>
  <c r="F80" i="3" s="1"/>
  <c r="R80" i="3" s="1"/>
  <c r="E80" i="1"/>
  <c r="X80" i="1" s="1"/>
  <c r="X79" i="1"/>
  <c r="R79" i="1"/>
  <c r="E79" i="1"/>
  <c r="Q78" i="1"/>
  <c r="Q78" i="3" s="1"/>
  <c r="Q77" i="3" s="1"/>
  <c r="P78" i="1"/>
  <c r="P78" i="3" s="1"/>
  <c r="P77" i="3" s="1"/>
  <c r="O78" i="1"/>
  <c r="O78" i="3" s="1"/>
  <c r="N78" i="1"/>
  <c r="N78" i="3" s="1"/>
  <c r="N77" i="3" s="1"/>
  <c r="M78" i="1"/>
  <c r="M78" i="3" s="1"/>
  <c r="M77" i="3" s="1"/>
  <c r="L78" i="1"/>
  <c r="L78" i="3" s="1"/>
  <c r="L77" i="3" s="1"/>
  <c r="K78" i="1"/>
  <c r="K78" i="3" s="1"/>
  <c r="K77" i="3" s="1"/>
  <c r="K75" i="3" s="1"/>
  <c r="J78" i="1"/>
  <c r="J78" i="3" s="1"/>
  <c r="J77" i="3" s="1"/>
  <c r="J75" i="3" s="1"/>
  <c r="I78" i="1"/>
  <c r="I78" i="3" s="1"/>
  <c r="I77" i="3" s="1"/>
  <c r="H78" i="1"/>
  <c r="H78" i="3" s="1"/>
  <c r="H77" i="3" s="1"/>
  <c r="G78" i="1"/>
  <c r="G78" i="3" s="1"/>
  <c r="G77" i="3" s="1"/>
  <c r="F78" i="1"/>
  <c r="F78" i="3" s="1"/>
  <c r="E78" i="1"/>
  <c r="Q77" i="1"/>
  <c r="Q75" i="1" s="1"/>
  <c r="P77" i="1"/>
  <c r="P75" i="1" s="1"/>
  <c r="O77" i="1"/>
  <c r="N77" i="1"/>
  <c r="N75" i="1" s="1"/>
  <c r="M77" i="1"/>
  <c r="M75" i="1" s="1"/>
  <c r="I77" i="1"/>
  <c r="D77" i="1"/>
  <c r="D75" i="1" s="1"/>
  <c r="C77" i="1"/>
  <c r="R76" i="1"/>
  <c r="E76" i="1"/>
  <c r="I75" i="1"/>
  <c r="R74" i="1"/>
  <c r="E74" i="1"/>
  <c r="X74" i="1" s="1"/>
  <c r="R73" i="1"/>
  <c r="E73" i="1"/>
  <c r="X73" i="1" s="1"/>
  <c r="R72" i="1"/>
  <c r="E72" i="1"/>
  <c r="X72" i="1" s="1"/>
  <c r="R71" i="1"/>
  <c r="E71" i="1"/>
  <c r="X71" i="1" s="1"/>
  <c r="R70" i="1"/>
  <c r="E70" i="1"/>
  <c r="X70" i="1" s="1"/>
  <c r="R69" i="1"/>
  <c r="E69" i="1"/>
  <c r="X69" i="1" s="1"/>
  <c r="R68" i="1"/>
  <c r="E68" i="1"/>
  <c r="X68" i="1" s="1"/>
  <c r="R67" i="1"/>
  <c r="E67" i="1"/>
  <c r="X67" i="1" s="1"/>
  <c r="R66" i="1"/>
  <c r="E66" i="1"/>
  <c r="E63" i="1" s="1"/>
  <c r="F65" i="1"/>
  <c r="F65" i="3" s="1"/>
  <c r="R65" i="3" s="1"/>
  <c r="E65" i="1"/>
  <c r="R64" i="1"/>
  <c r="X64" i="1" s="1"/>
  <c r="F64" i="1"/>
  <c r="F64" i="3" s="1"/>
  <c r="E64" i="1"/>
  <c r="Q63" i="1"/>
  <c r="P63" i="1"/>
  <c r="O63" i="1"/>
  <c r="N63" i="1"/>
  <c r="M63" i="1"/>
  <c r="L63" i="1"/>
  <c r="K63" i="1"/>
  <c r="J63" i="1"/>
  <c r="I63" i="1"/>
  <c r="H63" i="1"/>
  <c r="G63" i="1"/>
  <c r="D63" i="1"/>
  <c r="C63" i="1"/>
  <c r="R62" i="1"/>
  <c r="X62" i="1" s="1"/>
  <c r="E62" i="1"/>
  <c r="R61" i="1"/>
  <c r="X61" i="1" s="1"/>
  <c r="E61" i="1"/>
  <c r="R60" i="1"/>
  <c r="X60" i="1" s="1"/>
  <c r="E60" i="1"/>
  <c r="R59" i="1"/>
  <c r="F59" i="1"/>
  <c r="F59" i="3" s="1"/>
  <c r="R59" i="3" s="1"/>
  <c r="X59" i="3" s="1"/>
  <c r="E59" i="1"/>
  <c r="X59" i="1" s="1"/>
  <c r="X58" i="1"/>
  <c r="R58" i="1"/>
  <c r="E58" i="1"/>
  <c r="F57" i="1"/>
  <c r="F57" i="3" s="1"/>
  <c r="R57" i="3" s="1"/>
  <c r="E57" i="1"/>
  <c r="F56" i="1"/>
  <c r="F56" i="3" s="1"/>
  <c r="R56" i="3" s="1"/>
  <c r="E56" i="1"/>
  <c r="R55" i="1"/>
  <c r="X55" i="1" s="1"/>
  <c r="F55" i="1"/>
  <c r="F55" i="3" s="1"/>
  <c r="E55" i="1"/>
  <c r="X54" i="1"/>
  <c r="R54" i="1"/>
  <c r="E54" i="1"/>
  <c r="R53" i="1"/>
  <c r="E53" i="1"/>
  <c r="X53" i="1" s="1"/>
  <c r="Q52" i="1"/>
  <c r="Q5" i="1" s="1"/>
  <c r="P52" i="1"/>
  <c r="O52" i="1"/>
  <c r="N52" i="1"/>
  <c r="M52" i="1"/>
  <c r="L52" i="1"/>
  <c r="K52" i="1"/>
  <c r="J52" i="1"/>
  <c r="I52" i="1"/>
  <c r="H52" i="1"/>
  <c r="G52" i="1"/>
  <c r="E52" i="1"/>
  <c r="D52" i="1"/>
  <c r="C52" i="1"/>
  <c r="R51" i="1"/>
  <c r="X51" i="1" s="1"/>
  <c r="E51" i="1"/>
  <c r="X50" i="1"/>
  <c r="R50" i="1"/>
  <c r="E50" i="1"/>
  <c r="R49" i="1"/>
  <c r="X49" i="1" s="1"/>
  <c r="E49" i="1"/>
  <c r="R48" i="1"/>
  <c r="X48" i="1" s="1"/>
  <c r="F48" i="1"/>
  <c r="F48" i="3" s="1"/>
  <c r="R48" i="3" s="1"/>
  <c r="E48" i="1"/>
  <c r="X47" i="1"/>
  <c r="R47" i="1"/>
  <c r="E47" i="1"/>
  <c r="R46" i="1"/>
  <c r="E46" i="1"/>
  <c r="X46" i="1" s="1"/>
  <c r="R45" i="1"/>
  <c r="R44" i="1" s="1"/>
  <c r="E45" i="1"/>
  <c r="E44" i="1" s="1"/>
  <c r="Q44" i="1"/>
  <c r="P44" i="1"/>
  <c r="O44" i="1"/>
  <c r="N44" i="1"/>
  <c r="M44" i="1"/>
  <c r="L44" i="1"/>
  <c r="K44" i="1"/>
  <c r="J44" i="1"/>
  <c r="I44" i="1"/>
  <c r="H44" i="1"/>
  <c r="G44" i="1"/>
  <c r="F44" i="1"/>
  <c r="D44" i="1"/>
  <c r="C44" i="1"/>
  <c r="X43" i="1"/>
  <c r="R43" i="1"/>
  <c r="E43" i="1"/>
  <c r="R42" i="1"/>
  <c r="X42" i="1" s="1"/>
  <c r="E42" i="1"/>
  <c r="R41" i="1"/>
  <c r="R40" i="1" s="1"/>
  <c r="E41" i="1"/>
  <c r="Q40" i="1"/>
  <c r="P40" i="1"/>
  <c r="O40" i="1"/>
  <c r="N40" i="1"/>
  <c r="M40" i="1"/>
  <c r="L40" i="1"/>
  <c r="K40" i="1"/>
  <c r="J40" i="1"/>
  <c r="I40" i="1"/>
  <c r="H40" i="1"/>
  <c r="G40" i="1"/>
  <c r="F40" i="1"/>
  <c r="E40" i="1"/>
  <c r="D40" i="1"/>
  <c r="C40" i="1"/>
  <c r="R39" i="1"/>
  <c r="E39" i="1"/>
  <c r="X39" i="1" s="1"/>
  <c r="R38" i="1"/>
  <c r="E38" i="1"/>
  <c r="X38" i="1" s="1"/>
  <c r="R37" i="1"/>
  <c r="E37" i="1"/>
  <c r="X37" i="1" s="1"/>
  <c r="R36" i="1"/>
  <c r="E36" i="1"/>
  <c r="X36" i="1" s="1"/>
  <c r="R35" i="1"/>
  <c r="E35" i="1"/>
  <c r="X35" i="1" s="1"/>
  <c r="R34" i="1"/>
  <c r="E34" i="1"/>
  <c r="X34" i="1" s="1"/>
  <c r="R33" i="1"/>
  <c r="E33" i="1"/>
  <c r="X33" i="1" s="1"/>
  <c r="R32" i="1"/>
  <c r="E32" i="1"/>
  <c r="X32" i="1" s="1"/>
  <c r="R31" i="1"/>
  <c r="E31" i="1"/>
  <c r="X31" i="1" s="1"/>
  <c r="R30" i="1"/>
  <c r="E30" i="1"/>
  <c r="X30" i="1" s="1"/>
  <c r="F29" i="1"/>
  <c r="F29" i="3" s="1"/>
  <c r="E29" i="1"/>
  <c r="Q28" i="1"/>
  <c r="P28" i="1"/>
  <c r="O28" i="1"/>
  <c r="N28" i="1"/>
  <c r="M28" i="1"/>
  <c r="L28" i="1"/>
  <c r="K28" i="1"/>
  <c r="J28" i="1"/>
  <c r="I28" i="1"/>
  <c r="H28" i="1"/>
  <c r="G28" i="1"/>
  <c r="D28" i="1"/>
  <c r="C28" i="1"/>
  <c r="R27" i="1"/>
  <c r="E27" i="1"/>
  <c r="X27" i="1" s="1"/>
  <c r="R26" i="1"/>
  <c r="R25" i="1" s="1"/>
  <c r="E26" i="1"/>
  <c r="X26" i="1" s="1"/>
  <c r="Q25" i="1"/>
  <c r="P25" i="1"/>
  <c r="O25" i="1"/>
  <c r="N25" i="1"/>
  <c r="M25" i="1"/>
  <c r="L25" i="1"/>
  <c r="K25" i="1"/>
  <c r="K5" i="1" s="1"/>
  <c r="J25" i="1"/>
  <c r="I25" i="1"/>
  <c r="H25" i="1"/>
  <c r="H5" i="1" s="1"/>
  <c r="G25" i="1"/>
  <c r="F25" i="1"/>
  <c r="D25" i="1"/>
  <c r="C25" i="1"/>
  <c r="R24" i="1"/>
  <c r="E24" i="1"/>
  <c r="X24" i="1" s="1"/>
  <c r="X23" i="1"/>
  <c r="R23" i="1"/>
  <c r="E23" i="1"/>
  <c r="X22" i="1"/>
  <c r="R22" i="1"/>
  <c r="E22" i="1"/>
  <c r="R21" i="1"/>
  <c r="E21" i="1"/>
  <c r="X21" i="1" s="1"/>
  <c r="R20" i="1"/>
  <c r="E20" i="1"/>
  <c r="X20" i="1" s="1"/>
  <c r="X19" i="1"/>
  <c r="R19" i="1"/>
  <c r="E19" i="1"/>
  <c r="X18" i="1"/>
  <c r="R18" i="1"/>
  <c r="E18" i="1"/>
  <c r="E6" i="1" s="1"/>
  <c r="X17" i="1"/>
  <c r="E17" i="1"/>
  <c r="R16" i="1"/>
  <c r="X16" i="1" s="1"/>
  <c r="E16" i="1"/>
  <c r="R15" i="1"/>
  <c r="X15" i="1" s="1"/>
  <c r="E15" i="1"/>
  <c r="R14" i="1"/>
  <c r="X14" i="1" s="1"/>
  <c r="E14" i="1"/>
  <c r="R13" i="1"/>
  <c r="X13" i="1" s="1"/>
  <c r="E13" i="1"/>
  <c r="R12" i="1"/>
  <c r="X12" i="1" s="1"/>
  <c r="E12" i="1"/>
  <c r="R11" i="1"/>
  <c r="X11" i="1" s="1"/>
  <c r="E11" i="1"/>
  <c r="R10" i="1"/>
  <c r="X10" i="1" s="1"/>
  <c r="E10" i="1"/>
  <c r="R9" i="1"/>
  <c r="X9" i="1" s="1"/>
  <c r="E9" i="1"/>
  <c r="R8" i="1"/>
  <c r="X8" i="1" s="1"/>
  <c r="E8" i="1"/>
  <c r="R7" i="1"/>
  <c r="R6" i="1" s="1"/>
  <c r="E7" i="1"/>
  <c r="Q6" i="1"/>
  <c r="P6" i="1"/>
  <c r="P5" i="1" s="1"/>
  <c r="O6" i="1"/>
  <c r="N6" i="1"/>
  <c r="M6" i="1"/>
  <c r="M5" i="1" s="1"/>
  <c r="L6" i="1"/>
  <c r="L5" i="1" s="1"/>
  <c r="K6" i="1"/>
  <c r="J6" i="1"/>
  <c r="J5" i="1" s="1"/>
  <c r="I6" i="1"/>
  <c r="I5" i="1" s="1"/>
  <c r="H6" i="1"/>
  <c r="G6" i="1"/>
  <c r="G5" i="1" s="1"/>
  <c r="F6" i="1"/>
  <c r="D6" i="1"/>
  <c r="D5" i="1" s="1"/>
  <c r="C6" i="1"/>
  <c r="O5" i="1"/>
  <c r="N5" i="1"/>
  <c r="C5" i="1"/>
  <c r="C4" i="1" s="1"/>
  <c r="O4" i="2" l="1"/>
  <c r="X88" i="2"/>
  <c r="X75" i="2" s="1"/>
  <c r="I4" i="1"/>
  <c r="Q4" i="1"/>
  <c r="X101" i="1"/>
  <c r="R109" i="1"/>
  <c r="X196" i="1"/>
  <c r="L4" i="1"/>
  <c r="X25" i="1"/>
  <c r="X175" i="1"/>
  <c r="K109" i="3"/>
  <c r="N4" i="1"/>
  <c r="L4" i="2"/>
  <c r="P4" i="1"/>
  <c r="O4" i="1"/>
  <c r="R83" i="1"/>
  <c r="F109" i="1"/>
  <c r="F52" i="1"/>
  <c r="R89" i="1"/>
  <c r="R88" i="1" s="1"/>
  <c r="X131" i="1"/>
  <c r="X130" i="1" s="1"/>
  <c r="X148" i="1"/>
  <c r="X152" i="1"/>
  <c r="X151" i="1" s="1"/>
  <c r="J159" i="1"/>
  <c r="J4" i="1" s="1"/>
  <c r="X161" i="1"/>
  <c r="X160" i="1" s="1"/>
  <c r="H159" i="1"/>
  <c r="X178" i="1"/>
  <c r="F182" i="3"/>
  <c r="R182" i="3" s="1"/>
  <c r="R182" i="1"/>
  <c r="R179" i="1" s="1"/>
  <c r="X217" i="1"/>
  <c r="X245" i="1"/>
  <c r="X244" i="1" s="1"/>
  <c r="E244" i="1"/>
  <c r="K5" i="2"/>
  <c r="X41" i="2"/>
  <c r="X40" i="2" s="1"/>
  <c r="R40" i="2"/>
  <c r="F52" i="2"/>
  <c r="F5" i="2" s="1"/>
  <c r="F4" i="2" s="1"/>
  <c r="R59" i="2"/>
  <c r="R52" i="2" s="1"/>
  <c r="R101" i="2"/>
  <c r="L88" i="3"/>
  <c r="L75" i="3" s="1"/>
  <c r="F222" i="3"/>
  <c r="F221" i="1"/>
  <c r="X165" i="1"/>
  <c r="X164" i="1" s="1"/>
  <c r="F223" i="3"/>
  <c r="R223" i="3" s="1"/>
  <c r="R223" i="1"/>
  <c r="X223" i="1" s="1"/>
  <c r="M5" i="2"/>
  <c r="M4" i="2" s="1"/>
  <c r="E216" i="2"/>
  <c r="X218" i="2"/>
  <c r="X216" i="2" s="1"/>
  <c r="X57" i="3"/>
  <c r="X41" i="1"/>
  <c r="X40" i="1" s="1"/>
  <c r="R222" i="1"/>
  <c r="E101" i="1"/>
  <c r="K109" i="2"/>
  <c r="R122" i="2"/>
  <c r="R121" i="2" s="1"/>
  <c r="R109" i="2" s="1"/>
  <c r="E172" i="2"/>
  <c r="X173" i="2"/>
  <c r="X172" i="2" s="1"/>
  <c r="X102" i="2"/>
  <c r="X101" i="2" s="1"/>
  <c r="E101" i="2"/>
  <c r="K121" i="1"/>
  <c r="K109" i="1" s="1"/>
  <c r="E77" i="1"/>
  <c r="E75" i="1" s="1"/>
  <c r="N75" i="3"/>
  <c r="L122" i="3"/>
  <c r="L121" i="3" s="1"/>
  <c r="L109" i="3" s="1"/>
  <c r="L121" i="1"/>
  <c r="L109" i="1" s="1"/>
  <c r="E28" i="1"/>
  <c r="F63" i="1"/>
  <c r="F5" i="1" s="1"/>
  <c r="X66" i="1"/>
  <c r="F77" i="1"/>
  <c r="O77" i="3"/>
  <c r="R87" i="1"/>
  <c r="X87" i="1" s="1"/>
  <c r="X83" i="1" s="1"/>
  <c r="E124" i="1"/>
  <c r="M159" i="1"/>
  <c r="M4" i="1" s="1"/>
  <c r="X187" i="1"/>
  <c r="X186" i="1" s="1"/>
  <c r="X194" i="1"/>
  <c r="X191" i="1" s="1"/>
  <c r="X229" i="1"/>
  <c r="F237" i="3"/>
  <c r="R237" i="3" s="1"/>
  <c r="R237" i="1"/>
  <c r="R234" i="1" s="1"/>
  <c r="X253" i="1"/>
  <c r="N5" i="2"/>
  <c r="R77" i="2"/>
  <c r="R75" i="2" s="1"/>
  <c r="H159" i="2"/>
  <c r="G190" i="2"/>
  <c r="E191" i="2"/>
  <c r="X192" i="2"/>
  <c r="X191" i="2" s="1"/>
  <c r="F190" i="2"/>
  <c r="X196" i="2"/>
  <c r="X21" i="3"/>
  <c r="F88" i="3"/>
  <c r="X76" i="1"/>
  <c r="I190" i="1"/>
  <c r="R56" i="1"/>
  <c r="X56" i="1" s="1"/>
  <c r="X52" i="1" s="1"/>
  <c r="E25" i="1"/>
  <c r="E5" i="1" s="1"/>
  <c r="F28" i="1"/>
  <c r="G77" i="1"/>
  <c r="G75" i="1" s="1"/>
  <c r="G4" i="1" s="1"/>
  <c r="N122" i="3"/>
  <c r="N121" i="3" s="1"/>
  <c r="N109" i="3" s="1"/>
  <c r="E144" i="1"/>
  <c r="E109" i="1" s="1"/>
  <c r="R175" i="1"/>
  <c r="R159" i="1" s="1"/>
  <c r="L190" i="1"/>
  <c r="E241" i="1"/>
  <c r="C5" i="2"/>
  <c r="G75" i="2"/>
  <c r="G4" i="2" s="1"/>
  <c r="E121" i="2"/>
  <c r="R190" i="2"/>
  <c r="X81" i="3"/>
  <c r="X182" i="3"/>
  <c r="X204" i="1"/>
  <c r="X202" i="1" s="1"/>
  <c r="X89" i="1"/>
  <c r="X88" i="1" s="1"/>
  <c r="H77" i="1"/>
  <c r="H75" i="1" s="1"/>
  <c r="H4" i="1" s="1"/>
  <c r="F101" i="3"/>
  <c r="R102" i="3"/>
  <c r="R101" i="3" s="1"/>
  <c r="R133" i="3"/>
  <c r="F130" i="3"/>
  <c r="X230" i="1"/>
  <c r="H75" i="2"/>
  <c r="H4" i="2" s="1"/>
  <c r="N109" i="2"/>
  <c r="E144" i="2"/>
  <c r="X145" i="2"/>
  <c r="X144" i="2" s="1"/>
  <c r="C159" i="2"/>
  <c r="E202" i="2"/>
  <c r="E63" i="3"/>
  <c r="X64" i="3"/>
  <c r="R81" i="3"/>
  <c r="F83" i="3"/>
  <c r="D110" i="3"/>
  <c r="E115" i="3"/>
  <c r="H121" i="1"/>
  <c r="H109" i="1" s="1"/>
  <c r="X114" i="1"/>
  <c r="X110" i="1" s="1"/>
  <c r="X109" i="1" s="1"/>
  <c r="R196" i="1"/>
  <c r="X45" i="1"/>
  <c r="X44" i="1" s="1"/>
  <c r="E83" i="1"/>
  <c r="R57" i="1"/>
  <c r="X57" i="1" s="1"/>
  <c r="F63" i="3"/>
  <c r="R64" i="3"/>
  <c r="F77" i="3"/>
  <c r="R78" i="3"/>
  <c r="X78" i="3" s="1"/>
  <c r="X77" i="3" s="1"/>
  <c r="R78" i="1"/>
  <c r="R81" i="1"/>
  <c r="X81" i="1" s="1"/>
  <c r="Q121" i="1"/>
  <c r="Q109" i="1" s="1"/>
  <c r="X145" i="1"/>
  <c r="X144" i="1" s="1"/>
  <c r="D159" i="1"/>
  <c r="D4" i="1" s="1"/>
  <c r="P159" i="1"/>
  <c r="E175" i="1"/>
  <c r="E184" i="1"/>
  <c r="X220" i="1"/>
  <c r="X242" i="1"/>
  <c r="X241" i="1" s="1"/>
  <c r="F248" i="3"/>
  <c r="R248" i="1"/>
  <c r="R247" i="1" s="1"/>
  <c r="F247" i="1"/>
  <c r="E6" i="2"/>
  <c r="Q5" i="2"/>
  <c r="Q4" i="2" s="1"/>
  <c r="R25" i="2"/>
  <c r="E124" i="2"/>
  <c r="E155" i="2"/>
  <c r="X156" i="2"/>
  <c r="X155" i="2" s="1"/>
  <c r="R164" i="2"/>
  <c r="J190" i="2"/>
  <c r="J4" i="2" s="1"/>
  <c r="X17" i="3"/>
  <c r="X7" i="1"/>
  <c r="X6" i="1" s="1"/>
  <c r="R65" i="1"/>
  <c r="X65" i="1" s="1"/>
  <c r="X63" i="1" s="1"/>
  <c r="X59" i="2"/>
  <c r="P190" i="1"/>
  <c r="E225" i="1"/>
  <c r="E234" i="1"/>
  <c r="J75" i="2"/>
  <c r="E134" i="2"/>
  <c r="X135" i="2"/>
  <c r="X134" i="2" s="1"/>
  <c r="X164" i="2"/>
  <c r="X179" i="2"/>
  <c r="E196" i="2"/>
  <c r="X199" i="2"/>
  <c r="E208" i="2"/>
  <c r="X210" i="2"/>
  <c r="X13" i="3"/>
  <c r="R29" i="1"/>
  <c r="R28" i="1" s="1"/>
  <c r="K77" i="1"/>
  <c r="K75" i="1" s="1"/>
  <c r="K4" i="1" s="1"/>
  <c r="E121" i="1"/>
  <c r="D190" i="1"/>
  <c r="X30" i="2"/>
  <c r="X28" i="2" s="1"/>
  <c r="R28" i="2"/>
  <c r="E83" i="2"/>
  <c r="E75" i="2" s="1"/>
  <c r="E110" i="2"/>
  <c r="Q109" i="2"/>
  <c r="X124" i="2"/>
  <c r="X160" i="2"/>
  <c r="E175" i="2"/>
  <c r="X176" i="2"/>
  <c r="X175" i="2" s="1"/>
  <c r="E52" i="3"/>
  <c r="X54" i="3"/>
  <c r="E77" i="3"/>
  <c r="X141" i="3"/>
  <c r="E28" i="3"/>
  <c r="R29" i="3"/>
  <c r="X29" i="3" s="1"/>
  <c r="F28" i="3"/>
  <c r="J77" i="1"/>
  <c r="J75" i="1" s="1"/>
  <c r="X124" i="1"/>
  <c r="H75" i="3"/>
  <c r="F88" i="1"/>
  <c r="F122" i="3"/>
  <c r="F121" i="1"/>
  <c r="E172" i="1"/>
  <c r="R55" i="3"/>
  <c r="X55" i="3" s="1"/>
  <c r="F52" i="3"/>
  <c r="L77" i="1"/>
  <c r="L75" i="1" s="1"/>
  <c r="E155" i="1"/>
  <c r="G159" i="1"/>
  <c r="X181" i="1"/>
  <c r="E179" i="1"/>
  <c r="E159" i="1" s="1"/>
  <c r="E191" i="1"/>
  <c r="E190" i="1" s="1"/>
  <c r="X222" i="1"/>
  <c r="X221" i="1" s="1"/>
  <c r="X226" i="1"/>
  <c r="X225" i="1" s="1"/>
  <c r="E44" i="2"/>
  <c r="X53" i="2"/>
  <c r="F63" i="2"/>
  <c r="X107" i="2"/>
  <c r="X140" i="2"/>
  <c r="X152" i="2"/>
  <c r="X151" i="2" s="1"/>
  <c r="K159" i="2"/>
  <c r="R175" i="2"/>
  <c r="X8" i="3"/>
  <c r="X35" i="3"/>
  <c r="X47" i="3"/>
  <c r="X142" i="3"/>
  <c r="E140" i="3"/>
  <c r="X222" i="2"/>
  <c r="J6" i="3"/>
  <c r="R13" i="3"/>
  <c r="E14" i="3"/>
  <c r="R22" i="3"/>
  <c r="X22" i="3" s="1"/>
  <c r="C25" i="3"/>
  <c r="E26" i="3"/>
  <c r="H28" i="3"/>
  <c r="H5" i="3" s="1"/>
  <c r="H4" i="3" s="1"/>
  <c r="R30" i="3"/>
  <c r="X30" i="3" s="1"/>
  <c r="X49" i="3"/>
  <c r="P52" i="3"/>
  <c r="N88" i="3"/>
  <c r="R104" i="3"/>
  <c r="Q109" i="3"/>
  <c r="Q124" i="3"/>
  <c r="R129" i="3"/>
  <c r="X129" i="3" s="1"/>
  <c r="H190" i="3"/>
  <c r="X231" i="3"/>
  <c r="X249" i="3"/>
  <c r="X31" i="3"/>
  <c r="J159" i="3"/>
  <c r="H159" i="3"/>
  <c r="X163" i="3"/>
  <c r="R143" i="3"/>
  <c r="X143" i="3" s="1"/>
  <c r="X237" i="2"/>
  <c r="I6" i="3"/>
  <c r="R9" i="3"/>
  <c r="X9" i="3" s="1"/>
  <c r="X10" i="3"/>
  <c r="R14" i="3"/>
  <c r="R26" i="3"/>
  <c r="R25" i="3" s="1"/>
  <c r="X27" i="3"/>
  <c r="D28" i="3"/>
  <c r="N40" i="3"/>
  <c r="P44" i="3"/>
  <c r="R69" i="3"/>
  <c r="X69" i="3" s="1"/>
  <c r="C88" i="3"/>
  <c r="R135" i="3"/>
  <c r="K159" i="3"/>
  <c r="L159" i="3"/>
  <c r="O122" i="3"/>
  <c r="O121" i="3" s="1"/>
  <c r="F203" i="3"/>
  <c r="E221" i="1"/>
  <c r="F234" i="1"/>
  <c r="F190" i="1" s="1"/>
  <c r="E247" i="1"/>
  <c r="F40" i="2"/>
  <c r="X64" i="2"/>
  <c r="X63" i="2" s="1"/>
  <c r="R143" i="2"/>
  <c r="X143" i="2" s="1"/>
  <c r="X203" i="2"/>
  <c r="X202" i="2" s="1"/>
  <c r="X223" i="2"/>
  <c r="E225" i="2"/>
  <c r="E234" i="2"/>
  <c r="I28" i="3"/>
  <c r="R31" i="3"/>
  <c r="E45" i="3"/>
  <c r="R50" i="3"/>
  <c r="X50" i="3" s="1"/>
  <c r="X51" i="3"/>
  <c r="D52" i="3"/>
  <c r="R60" i="3"/>
  <c r="X60" i="3" s="1"/>
  <c r="X65" i="3"/>
  <c r="R74" i="3"/>
  <c r="X74" i="3" s="1"/>
  <c r="M75" i="3"/>
  <c r="C83" i="3"/>
  <c r="O88" i="3"/>
  <c r="R93" i="3"/>
  <c r="X93" i="3" s="1"/>
  <c r="M101" i="3"/>
  <c r="R111" i="3"/>
  <c r="X251" i="3"/>
  <c r="R180" i="3"/>
  <c r="F179" i="3"/>
  <c r="F159" i="3" s="1"/>
  <c r="E140" i="2"/>
  <c r="R160" i="2"/>
  <c r="R159" i="2" s="1"/>
  <c r="N6" i="3"/>
  <c r="N5" i="3" s="1"/>
  <c r="K6" i="3"/>
  <c r="R10" i="3"/>
  <c r="R15" i="3"/>
  <c r="X15" i="3" s="1"/>
  <c r="R19" i="3"/>
  <c r="X19" i="3" s="1"/>
  <c r="L28" i="3"/>
  <c r="F44" i="3"/>
  <c r="N44" i="3"/>
  <c r="I52" i="3"/>
  <c r="X56" i="3"/>
  <c r="R70" i="3"/>
  <c r="X70" i="3" s="1"/>
  <c r="X79" i="3"/>
  <c r="X89" i="3"/>
  <c r="X170" i="3"/>
  <c r="D241" i="3"/>
  <c r="E242" i="3"/>
  <c r="X234" i="2"/>
  <c r="O6" i="3"/>
  <c r="O5" i="3" s="1"/>
  <c r="X24" i="3"/>
  <c r="X32" i="3"/>
  <c r="R36" i="3"/>
  <c r="X36" i="3" s="1"/>
  <c r="O40" i="3"/>
  <c r="L52" i="3"/>
  <c r="R61" i="3"/>
  <c r="X61" i="3" s="1"/>
  <c r="X62" i="3"/>
  <c r="H63" i="3"/>
  <c r="R66" i="3"/>
  <c r="X66" i="3" s="1"/>
  <c r="R84" i="3"/>
  <c r="P83" i="3"/>
  <c r="P75" i="3" s="1"/>
  <c r="R94" i="3"/>
  <c r="X94" i="3" s="1"/>
  <c r="M159" i="3"/>
  <c r="R170" i="3"/>
  <c r="N190" i="3"/>
  <c r="R200" i="3"/>
  <c r="X200" i="3" s="1"/>
  <c r="R220" i="3"/>
  <c r="F234" i="3"/>
  <c r="R235" i="3"/>
  <c r="R234" i="3" s="1"/>
  <c r="R238" i="1"/>
  <c r="X238" i="1" s="1"/>
  <c r="R41" i="3"/>
  <c r="R40" i="3" s="1"/>
  <c r="R123" i="2"/>
  <c r="X123" i="2" s="1"/>
  <c r="X228" i="2"/>
  <c r="C6" i="3"/>
  <c r="E7" i="3"/>
  <c r="P6" i="3"/>
  <c r="X16" i="3"/>
  <c r="X20" i="3"/>
  <c r="N28" i="3"/>
  <c r="R32" i="3"/>
  <c r="X37" i="3"/>
  <c r="R46" i="3"/>
  <c r="X46" i="3" s="1"/>
  <c r="M52" i="3"/>
  <c r="M5" i="3" s="1"/>
  <c r="M4" i="3" s="1"/>
  <c r="X67" i="3"/>
  <c r="P63" i="3"/>
  <c r="R79" i="3"/>
  <c r="D83" i="3"/>
  <c r="H88" i="3"/>
  <c r="R90" i="3"/>
  <c r="R88" i="3" s="1"/>
  <c r="R112" i="3"/>
  <c r="X112" i="3" s="1"/>
  <c r="X117" i="3"/>
  <c r="E132" i="3"/>
  <c r="X132" i="3" s="1"/>
  <c r="R136" i="3"/>
  <c r="X136" i="3" s="1"/>
  <c r="E164" i="3"/>
  <c r="X206" i="3"/>
  <c r="D6" i="3"/>
  <c r="Q6" i="3"/>
  <c r="Q5" i="3" s="1"/>
  <c r="R20" i="3"/>
  <c r="J28" i="3"/>
  <c r="R37" i="3"/>
  <c r="X38" i="3"/>
  <c r="N52" i="3"/>
  <c r="X58" i="3"/>
  <c r="M63" i="3"/>
  <c r="R85" i="3"/>
  <c r="X85" i="3" s="1"/>
  <c r="P88" i="3"/>
  <c r="X103" i="3"/>
  <c r="X237" i="3"/>
  <c r="X238" i="3"/>
  <c r="R6" i="3"/>
  <c r="H40" i="3"/>
  <c r="R42" i="3"/>
  <c r="X42" i="3" s="1"/>
  <c r="R58" i="3"/>
  <c r="I63" i="3"/>
  <c r="F75" i="3"/>
  <c r="R76" i="3"/>
  <c r="X80" i="3"/>
  <c r="I83" i="3"/>
  <c r="I75" i="3" s="1"/>
  <c r="D88" i="3"/>
  <c r="D75" i="3" s="1"/>
  <c r="X100" i="3"/>
  <c r="X239" i="3"/>
  <c r="R12" i="2"/>
  <c r="X12" i="2" s="1"/>
  <c r="X6" i="2" s="1"/>
  <c r="X209" i="2"/>
  <c r="X208" i="2" s="1"/>
  <c r="E221" i="2"/>
  <c r="X229" i="2"/>
  <c r="X12" i="3"/>
  <c r="O28" i="3"/>
  <c r="R33" i="3"/>
  <c r="X33" i="3" s="1"/>
  <c r="X34" i="3"/>
  <c r="R38" i="3"/>
  <c r="X39" i="3"/>
  <c r="X43" i="3"/>
  <c r="K52" i="3"/>
  <c r="L63" i="3"/>
  <c r="L5" i="3" s="1"/>
  <c r="X72" i="3"/>
  <c r="G75" i="3"/>
  <c r="G4" i="3" s="1"/>
  <c r="R86" i="3"/>
  <c r="X86" i="3" s="1"/>
  <c r="X87" i="3"/>
  <c r="I88" i="3"/>
  <c r="R91" i="3"/>
  <c r="X91" i="3" s="1"/>
  <c r="R128" i="3"/>
  <c r="X177" i="3"/>
  <c r="F6" i="3"/>
  <c r="F5" i="3" s="1"/>
  <c r="R114" i="3"/>
  <c r="X114" i="3" s="1"/>
  <c r="C124" i="3"/>
  <c r="E125" i="3"/>
  <c r="R131" i="3"/>
  <c r="R130" i="3" s="1"/>
  <c r="E134" i="3"/>
  <c r="X139" i="3"/>
  <c r="X148" i="3"/>
  <c r="D155" i="3"/>
  <c r="R162" i="3"/>
  <c r="R165" i="3"/>
  <c r="R169" i="3"/>
  <c r="X181" i="3"/>
  <c r="R205" i="3"/>
  <c r="X205" i="3" s="1"/>
  <c r="R209" i="3"/>
  <c r="E210" i="3"/>
  <c r="X210" i="3" s="1"/>
  <c r="X218" i="3"/>
  <c r="X224" i="3"/>
  <c r="R245" i="3"/>
  <c r="R244" i="3" s="1"/>
  <c r="R253" i="3"/>
  <c r="X253" i="3" s="1"/>
  <c r="R228" i="3"/>
  <c r="F225" i="3"/>
  <c r="E244" i="2"/>
  <c r="R45" i="3"/>
  <c r="G109" i="3"/>
  <c r="R115" i="3"/>
  <c r="R132" i="3"/>
  <c r="R163" i="3"/>
  <c r="R166" i="3"/>
  <c r="X166" i="3" s="1"/>
  <c r="C172" i="3"/>
  <c r="E173" i="3"/>
  <c r="E191" i="3"/>
  <c r="R229" i="3"/>
  <c r="X229" i="3" s="1"/>
  <c r="C77" i="3"/>
  <c r="C75" i="3" s="1"/>
  <c r="H110" i="3"/>
  <c r="H109" i="3" s="1"/>
  <c r="J110" i="3"/>
  <c r="R126" i="3"/>
  <c r="R124" i="3" s="1"/>
  <c r="L124" i="3"/>
  <c r="R142" i="3"/>
  <c r="R140" i="3" s="1"/>
  <c r="E145" i="3"/>
  <c r="R157" i="3"/>
  <c r="X157" i="3" s="1"/>
  <c r="L179" i="3"/>
  <c r="D191" i="3"/>
  <c r="K196" i="3"/>
  <c r="K190" i="3" s="1"/>
  <c r="R199" i="3"/>
  <c r="X199" i="3" s="1"/>
  <c r="R211" i="3"/>
  <c r="X211" i="3" s="1"/>
  <c r="M234" i="3"/>
  <c r="R243" i="3"/>
  <c r="X243" i="3" s="1"/>
  <c r="E48" i="3"/>
  <c r="X48" i="3" s="1"/>
  <c r="E84" i="3"/>
  <c r="R96" i="3"/>
  <c r="X96" i="3" s="1"/>
  <c r="X104" i="3"/>
  <c r="I110" i="3"/>
  <c r="X116" i="3"/>
  <c r="R119" i="3"/>
  <c r="X119" i="3" s="1"/>
  <c r="I124" i="3"/>
  <c r="X133" i="3"/>
  <c r="O134" i="3"/>
  <c r="R145" i="3"/>
  <c r="R144" i="3" s="1"/>
  <c r="R149" i="3"/>
  <c r="X149" i="3" s="1"/>
  <c r="E150" i="3"/>
  <c r="K164" i="3"/>
  <c r="R173" i="3"/>
  <c r="E174" i="3"/>
  <c r="C184" i="3"/>
  <c r="E185" i="3"/>
  <c r="R192" i="3"/>
  <c r="R191" i="3" s="1"/>
  <c r="E203" i="3"/>
  <c r="C202" i="3"/>
  <c r="K208" i="3"/>
  <c r="X220" i="3"/>
  <c r="R230" i="3"/>
  <c r="X230" i="3" s="1"/>
  <c r="R233" i="3"/>
  <c r="R232" i="3" s="1"/>
  <c r="N234" i="3"/>
  <c r="L234" i="3"/>
  <c r="R239" i="3"/>
  <c r="M247" i="3"/>
  <c r="C63" i="3"/>
  <c r="R107" i="3"/>
  <c r="X107" i="3" s="1"/>
  <c r="J124" i="3"/>
  <c r="X146" i="3"/>
  <c r="K155" i="3"/>
  <c r="R158" i="3"/>
  <c r="X158" i="3" s="1"/>
  <c r="R167" i="3"/>
  <c r="X167" i="3" s="1"/>
  <c r="X176" i="3"/>
  <c r="X175" i="3" s="1"/>
  <c r="E187" i="3"/>
  <c r="X212" i="3"/>
  <c r="O234" i="3"/>
  <c r="X240" i="3"/>
  <c r="R251" i="3"/>
  <c r="X108" i="3"/>
  <c r="O110" i="3"/>
  <c r="K124" i="3"/>
  <c r="R127" i="3"/>
  <c r="X127" i="3" s="1"/>
  <c r="R150" i="3"/>
  <c r="R152" i="3"/>
  <c r="R151" i="3" s="1"/>
  <c r="O160" i="3"/>
  <c r="O159" i="3" s="1"/>
  <c r="P164" i="3"/>
  <c r="P159" i="3" s="1"/>
  <c r="R174" i="3"/>
  <c r="F175" i="3"/>
  <c r="R176" i="3"/>
  <c r="R175" i="3" s="1"/>
  <c r="R185" i="3"/>
  <c r="R184" i="3" s="1"/>
  <c r="P202" i="3"/>
  <c r="M208" i="3"/>
  <c r="M190" i="3" s="1"/>
  <c r="R231" i="3"/>
  <c r="X252" i="3"/>
  <c r="E102" i="3"/>
  <c r="L101" i="3"/>
  <c r="E113" i="3"/>
  <c r="C110" i="3"/>
  <c r="C109" i="3" s="1"/>
  <c r="R120" i="3"/>
  <c r="X120" i="3" s="1"/>
  <c r="M134" i="3"/>
  <c r="R137" i="3"/>
  <c r="X137" i="3" s="1"/>
  <c r="E138" i="3"/>
  <c r="G151" i="3"/>
  <c r="C160" i="3"/>
  <c r="C159" i="3" s="1"/>
  <c r="E161" i="3"/>
  <c r="N164" i="3"/>
  <c r="N159" i="3" s="1"/>
  <c r="D164" i="3"/>
  <c r="P179" i="3"/>
  <c r="R193" i="3"/>
  <c r="X193" i="3" s="1"/>
  <c r="O196" i="3"/>
  <c r="O190" i="3" s="1"/>
  <c r="D202" i="3"/>
  <c r="O221" i="3"/>
  <c r="R226" i="3"/>
  <c r="C234" i="3"/>
  <c r="E235" i="3"/>
  <c r="Q234" i="3"/>
  <c r="Q190" i="3" s="1"/>
  <c r="E247" i="3"/>
  <c r="R27" i="3"/>
  <c r="R97" i="3"/>
  <c r="X97" i="3" s="1"/>
  <c r="Q101" i="3"/>
  <c r="Q75" i="3" s="1"/>
  <c r="R108" i="3"/>
  <c r="M110" i="3"/>
  <c r="M109" i="3" s="1"/>
  <c r="X128" i="3"/>
  <c r="R168" i="3"/>
  <c r="X168" i="3" s="1"/>
  <c r="E179" i="3"/>
  <c r="X180" i="3"/>
  <c r="X188" i="3"/>
  <c r="J190" i="3"/>
  <c r="C196" i="3"/>
  <c r="C190" i="3" s="1"/>
  <c r="E197" i="3"/>
  <c r="I202" i="3"/>
  <c r="R204" i="3"/>
  <c r="X204" i="3" s="1"/>
  <c r="O208" i="3"/>
  <c r="X236" i="3"/>
  <c r="R252" i="3"/>
  <c r="R113" i="3"/>
  <c r="E121" i="3"/>
  <c r="E131" i="3"/>
  <c r="C130" i="3"/>
  <c r="P130" i="3"/>
  <c r="P109" i="3" s="1"/>
  <c r="R138" i="3"/>
  <c r="K144" i="3"/>
  <c r="R161" i="3"/>
  <c r="E162" i="3"/>
  <c r="X162" i="3" s="1"/>
  <c r="D179" i="3"/>
  <c r="F191" i="3"/>
  <c r="R194" i="3"/>
  <c r="X194" i="3" s="1"/>
  <c r="D196" i="3"/>
  <c r="J202" i="3"/>
  <c r="C208" i="3"/>
  <c r="P208" i="3"/>
  <c r="X213" i="3"/>
  <c r="E216" i="3"/>
  <c r="E222" i="3"/>
  <c r="R227" i="3"/>
  <c r="X227" i="3" s="1"/>
  <c r="P225" i="3"/>
  <c r="P244" i="3"/>
  <c r="P190" i="3" s="1"/>
  <c r="C28" i="3"/>
  <c r="C40" i="3"/>
  <c r="C52" i="3"/>
  <c r="C101" i="3"/>
  <c r="O124" i="3"/>
  <c r="D130" i="3"/>
  <c r="C134" i="3"/>
  <c r="R153" i="3"/>
  <c r="X153" i="3" s="1"/>
  <c r="E156" i="3"/>
  <c r="P155" i="3"/>
  <c r="D159" i="3"/>
  <c r="X169" i="3"/>
  <c r="G175" i="3"/>
  <c r="G159" i="3" s="1"/>
  <c r="I190" i="3"/>
  <c r="L191" i="3"/>
  <c r="L190" i="3" s="1"/>
  <c r="R197" i="3"/>
  <c r="E198" i="3"/>
  <c r="X198" i="3" s="1"/>
  <c r="R201" i="3"/>
  <c r="X201" i="3" s="1"/>
  <c r="D208" i="3"/>
  <c r="R213" i="3"/>
  <c r="X214" i="3"/>
  <c r="R217" i="3"/>
  <c r="R216" i="3" s="1"/>
  <c r="X223" i="3"/>
  <c r="G225" i="3"/>
  <c r="G190" i="3" s="1"/>
  <c r="X228" i="3"/>
  <c r="D244" i="3"/>
  <c r="C221" i="3"/>
  <c r="R242" i="3"/>
  <c r="R241" i="3" s="1"/>
  <c r="R187" i="3"/>
  <c r="R186" i="3" s="1"/>
  <c r="F144" i="3"/>
  <c r="E209" i="3"/>
  <c r="F216" i="3"/>
  <c r="E233" i="3"/>
  <c r="E245" i="3"/>
  <c r="E226" i="3"/>
  <c r="L4" i="3" l="1"/>
  <c r="X28" i="3"/>
  <c r="X52" i="3"/>
  <c r="E4" i="1"/>
  <c r="X5" i="2"/>
  <c r="D5" i="3"/>
  <c r="X113" i="3"/>
  <c r="E44" i="3"/>
  <c r="X45" i="3"/>
  <c r="X44" i="3" s="1"/>
  <c r="I5" i="3"/>
  <c r="X140" i="3"/>
  <c r="E130" i="3"/>
  <c r="X131" i="3"/>
  <c r="X130" i="3" s="1"/>
  <c r="E101" i="3"/>
  <c r="X102" i="3"/>
  <c r="X101" i="3" s="1"/>
  <c r="E186" i="3"/>
  <c r="X187" i="3"/>
  <c r="X186" i="3" s="1"/>
  <c r="E202" i="3"/>
  <c r="R208" i="3"/>
  <c r="X88" i="3"/>
  <c r="K5" i="3"/>
  <c r="K4" i="3" s="1"/>
  <c r="F202" i="3"/>
  <c r="R203" i="3"/>
  <c r="R202" i="3" s="1"/>
  <c r="E159" i="2"/>
  <c r="E234" i="3"/>
  <c r="X235" i="3"/>
  <c r="X234" i="3" s="1"/>
  <c r="R44" i="3"/>
  <c r="X5" i="1"/>
  <c r="R6" i="2"/>
  <c r="R5" i="2" s="1"/>
  <c r="R4" i="2" s="1"/>
  <c r="X237" i="1"/>
  <c r="X234" i="1" s="1"/>
  <c r="X190" i="1" s="1"/>
  <c r="X245" i="3"/>
  <c r="X244" i="3" s="1"/>
  <c r="E244" i="3"/>
  <c r="X192" i="3"/>
  <c r="X191" i="3" s="1"/>
  <c r="R52" i="3"/>
  <c r="E5" i="2"/>
  <c r="E190" i="2"/>
  <c r="R52" i="1"/>
  <c r="R5" i="1" s="1"/>
  <c r="X185" i="3"/>
  <c r="X184" i="3" s="1"/>
  <c r="E184" i="3"/>
  <c r="X179" i="3"/>
  <c r="X233" i="3"/>
  <c r="X232" i="3" s="1"/>
  <c r="E232" i="3"/>
  <c r="D190" i="3"/>
  <c r="X126" i="3"/>
  <c r="R225" i="3"/>
  <c r="X138" i="3"/>
  <c r="O109" i="3"/>
  <c r="R172" i="3"/>
  <c r="R83" i="3"/>
  <c r="R179" i="3"/>
  <c r="R134" i="3"/>
  <c r="X135" i="3"/>
  <c r="X134" i="3" s="1"/>
  <c r="X14" i="3"/>
  <c r="R155" i="3"/>
  <c r="X78" i="1"/>
  <c r="X77" i="1" s="1"/>
  <c r="R77" i="1"/>
  <c r="R75" i="1" s="1"/>
  <c r="X115" i="3"/>
  <c r="R221" i="1"/>
  <c r="R190" i="1" s="1"/>
  <c r="K4" i="2"/>
  <c r="N4" i="3"/>
  <c r="X161" i="3"/>
  <c r="X160" i="3" s="1"/>
  <c r="E160" i="3"/>
  <c r="E159" i="3" s="1"/>
  <c r="F190" i="3"/>
  <c r="E155" i="3"/>
  <c r="X156" i="3"/>
  <c r="X155" i="3" s="1"/>
  <c r="X152" i="3"/>
  <c r="X151" i="3" s="1"/>
  <c r="X173" i="3"/>
  <c r="E172" i="3"/>
  <c r="X90" i="3"/>
  <c r="R77" i="3"/>
  <c r="D109" i="3"/>
  <c r="X248" i="1"/>
  <c r="X247" i="1" s="1"/>
  <c r="O75" i="3"/>
  <c r="O4" i="3" s="1"/>
  <c r="X182" i="1"/>
  <c r="X179" i="1" s="1"/>
  <c r="X159" i="1" s="1"/>
  <c r="X41" i="3"/>
  <c r="X40" i="3" s="1"/>
  <c r="E25" i="3"/>
  <c r="X26" i="3"/>
  <c r="X25" i="3" s="1"/>
  <c r="X174" i="3"/>
  <c r="R164" i="3"/>
  <c r="X165" i="3"/>
  <c r="X164" i="3" s="1"/>
  <c r="X209" i="3"/>
  <c r="X208" i="3" s="1"/>
  <c r="E208" i="3"/>
  <c r="X84" i="3"/>
  <c r="X83" i="3" s="1"/>
  <c r="E83" i="3"/>
  <c r="E75" i="3" s="1"/>
  <c r="X145" i="3"/>
  <c r="X144" i="3" s="1"/>
  <c r="E144" i="3"/>
  <c r="R75" i="3"/>
  <c r="R110" i="3"/>
  <c r="X111" i="3"/>
  <c r="J5" i="3"/>
  <c r="R28" i="3"/>
  <c r="X159" i="2"/>
  <c r="F247" i="3"/>
  <c r="R248" i="3"/>
  <c r="F75" i="1"/>
  <c r="F4" i="1" s="1"/>
  <c r="X122" i="2"/>
  <c r="X121" i="2" s="1"/>
  <c r="X109" i="2" s="1"/>
  <c r="I109" i="3"/>
  <c r="E221" i="3"/>
  <c r="X222" i="3"/>
  <c r="X221" i="3" s="1"/>
  <c r="X242" i="3"/>
  <c r="X241" i="3" s="1"/>
  <c r="E241" i="3"/>
  <c r="R160" i="3"/>
  <c r="R159" i="3" s="1"/>
  <c r="X217" i="3"/>
  <c r="X216" i="3" s="1"/>
  <c r="X150" i="3"/>
  <c r="Q4" i="3"/>
  <c r="P5" i="3"/>
  <c r="P4" i="3" s="1"/>
  <c r="E110" i="3"/>
  <c r="E109" i="3" s="1"/>
  <c r="X221" i="2"/>
  <c r="X190" i="2" s="1"/>
  <c r="R63" i="3"/>
  <c r="C4" i="2"/>
  <c r="N4" i="2"/>
  <c r="R222" i="3"/>
  <c r="R221" i="3" s="1"/>
  <c r="F221" i="3"/>
  <c r="X216" i="1"/>
  <c r="X52" i="2"/>
  <c r="X63" i="3"/>
  <c r="X75" i="1"/>
  <c r="R63" i="1"/>
  <c r="F121" i="3"/>
  <c r="F109" i="3" s="1"/>
  <c r="F4" i="3" s="1"/>
  <c r="R122" i="3"/>
  <c r="X226" i="3"/>
  <c r="X225" i="3" s="1"/>
  <c r="E225" i="3"/>
  <c r="E190" i="3" s="1"/>
  <c r="X197" i="3"/>
  <c r="X196" i="3" s="1"/>
  <c r="E196" i="3"/>
  <c r="E6" i="3"/>
  <c r="X7" i="3"/>
  <c r="X6" i="3" s="1"/>
  <c r="C5" i="3"/>
  <c r="C4" i="3" s="1"/>
  <c r="R5" i="3"/>
  <c r="E109" i="2"/>
  <c r="R196" i="3"/>
  <c r="J109" i="3"/>
  <c r="X125" i="3"/>
  <c r="X124" i="3" s="1"/>
  <c r="E124" i="3"/>
  <c r="X76" i="3"/>
  <c r="X75" i="3" s="1"/>
  <c r="X225" i="2"/>
  <c r="X29" i="1"/>
  <c r="X28" i="1" s="1"/>
  <c r="R4" i="1" l="1"/>
  <c r="D4" i="3"/>
  <c r="X4" i="1"/>
  <c r="R247" i="3"/>
  <c r="R190" i="3" s="1"/>
  <c r="X248" i="3"/>
  <c r="X247" i="3" s="1"/>
  <c r="X4" i="2"/>
  <c r="X5" i="3"/>
  <c r="X172" i="3"/>
  <c r="X159" i="3" s="1"/>
  <c r="E4" i="2"/>
  <c r="J4" i="3"/>
  <c r="X110" i="3"/>
  <c r="E5" i="3"/>
  <c r="E4" i="3" s="1"/>
  <c r="I4" i="3"/>
  <c r="R121" i="3"/>
  <c r="R109" i="3" s="1"/>
  <c r="R4" i="3" s="1"/>
  <c r="X122" i="3"/>
  <c r="X121" i="3" s="1"/>
  <c r="X203" i="3"/>
  <c r="X202" i="3" s="1"/>
  <c r="X190" i="3" s="1"/>
  <c r="X109" i="3" l="1"/>
  <c r="X4" i="3" s="1"/>
</calcChain>
</file>

<file path=xl/sharedStrings.xml><?xml version="1.0" encoding="utf-8"?>
<sst xmlns="http://schemas.openxmlformats.org/spreadsheetml/2006/main" count="886" uniqueCount="285">
  <si>
    <t>2024-25</t>
  </si>
  <si>
    <t>ROP REFERENCE</t>
  </si>
  <si>
    <t>Main ROP</t>
  </si>
  <si>
    <t>Supp ROP</t>
  </si>
  <si>
    <t>Total</t>
  </si>
  <si>
    <t>SPMU</t>
  </si>
  <si>
    <t>EKH</t>
  </si>
  <si>
    <t>WKH</t>
  </si>
  <si>
    <t>SWKH</t>
  </si>
  <si>
    <t>WJH</t>
  </si>
  <si>
    <t>EJH</t>
  </si>
  <si>
    <t>RB</t>
  </si>
  <si>
    <t>WGH</t>
  </si>
  <si>
    <t>SWGH</t>
  </si>
  <si>
    <t>EGH</t>
  </si>
  <si>
    <t>NGH</t>
  </si>
  <si>
    <t>SGH</t>
  </si>
  <si>
    <t>Total IA</t>
  </si>
  <si>
    <t>Remarks</t>
  </si>
  <si>
    <t>IA &amp; Main Diff</t>
  </si>
  <si>
    <t>FMR CODE</t>
  </si>
  <si>
    <t>Flexible Pool for RCH &amp; Health Sysytem Strengthening, National Health programme and National Urban Health Mission</t>
  </si>
  <si>
    <t>RCH</t>
  </si>
  <si>
    <t>RCH (including RI, IPPI, NIDDCP)</t>
  </si>
  <si>
    <t>Maternal Health (excluding Planning &amp; M&amp;E)</t>
  </si>
  <si>
    <t>Village Health &amp; Nutrition Day (VHND)</t>
  </si>
  <si>
    <t>Pregnancy Registration and Ante-Natal Checkups</t>
  </si>
  <si>
    <t>Janani Suraksha Yojana (JSY)</t>
  </si>
  <si>
    <t>Janani Shishu Suraksha Karyakram (JSSK) (excluding transport)</t>
  </si>
  <si>
    <t>Janani Shishu Suraksha Karyakram (JSSK) - transport</t>
  </si>
  <si>
    <t>Pradhan Mantri Surakshit Matritva Abhiyan (PMSMA)</t>
  </si>
  <si>
    <t>Surakshit Matritva Aashwasan (SUMAN)</t>
  </si>
  <si>
    <t>Midwifery</t>
  </si>
  <si>
    <t>Maternal Death Review</t>
  </si>
  <si>
    <t>Comprehensive Abortion Care</t>
  </si>
  <si>
    <t>MCH wings</t>
  </si>
  <si>
    <t>FRUs</t>
  </si>
  <si>
    <t>HDU/ICU - Maternal Health</t>
  </si>
  <si>
    <t>Labour Rooms (LDR + NBCCs)</t>
  </si>
  <si>
    <t>LaQshya</t>
  </si>
  <si>
    <t>Implementation of RCH Portal/ANMOL/MCTS</t>
  </si>
  <si>
    <t>Other MH Components</t>
  </si>
  <si>
    <t>State specific Initiatives and Innovations</t>
  </si>
  <si>
    <t>PC &amp; PNDT Act (excluding Planning &amp; M&amp;E)</t>
  </si>
  <si>
    <t>PC &amp; PNDT Act</t>
  </si>
  <si>
    <t>Mobility Support</t>
  </si>
  <si>
    <t>Gender Based Violence &amp; Medico Legal Care For Survivors Victims of Sexual Violence</t>
  </si>
  <si>
    <t>Child Health (excluding Planning &amp; M&amp;E)</t>
  </si>
  <si>
    <t>Rashtriya Bal Swasthya Karyakram (RBSK)</t>
  </si>
  <si>
    <t>RBSK at Facility Level including District Early Intervention Centers (DEIC)</t>
  </si>
  <si>
    <t>Community Based Care - HBNC &amp; HBYC</t>
  </si>
  <si>
    <t>Facility Based New born Care</t>
  </si>
  <si>
    <t>Child Death Review</t>
  </si>
  <si>
    <t>SAANS</t>
  </si>
  <si>
    <t>Paediatric Care</t>
  </si>
  <si>
    <t>Other Child Health Components</t>
  </si>
  <si>
    <t>Immunization (excluding Planning &amp; M&amp;E)</t>
  </si>
  <si>
    <t>Immunization including Mission Indradhanush</t>
  </si>
  <si>
    <t>Pulse polio Campaign</t>
  </si>
  <si>
    <t>eVIN Operational Cost</t>
  </si>
  <si>
    <t>Adolescent Health (excluding Planning &amp; M&amp;E)</t>
  </si>
  <si>
    <t>Adolescent Friendly Health Clinics</t>
  </si>
  <si>
    <t xml:space="preserve">AFHC, MAFHC,LIFESKILLS, School outreach, Bi annual
</t>
  </si>
  <si>
    <t>Weekly Iron Folic Supplement (WIFS)</t>
  </si>
  <si>
    <t>IFA blue</t>
  </si>
  <si>
    <t>Menstrual Hygiene Scheme (MHS)</t>
  </si>
  <si>
    <t>block workshop</t>
  </si>
  <si>
    <t>Peer Educator Programme</t>
  </si>
  <si>
    <t>Training, AHWD, AFC</t>
  </si>
  <si>
    <t>School Health And Wellness Program under Ayushman Bharat</t>
  </si>
  <si>
    <t>Other Adolescent Health Components</t>
  </si>
  <si>
    <t>SHWP</t>
  </si>
  <si>
    <t>Family Planning (excluding Planning &amp; M&amp;E)</t>
  </si>
  <si>
    <t>Sterilization - Female</t>
  </si>
  <si>
    <t>Sterilization - Male</t>
  </si>
  <si>
    <t>IUCD Insertion (PPIUCD and PAIUCD)</t>
  </si>
  <si>
    <t>ANTARA</t>
  </si>
  <si>
    <t>MPV(Mission Parivar Vikas)</t>
  </si>
  <si>
    <t>Family Planning Indemnity Scheme</t>
  </si>
  <si>
    <t>FPLMIS</t>
  </si>
  <si>
    <t>District allocations for FPLMIS training of ASHA</t>
  </si>
  <si>
    <t>World Population Day and Vasectomy fortnight</t>
  </si>
  <si>
    <t>Other Family Planning Components</t>
  </si>
  <si>
    <t>Nutrition (excluding Planning &amp; M&amp;E)</t>
  </si>
  <si>
    <t>Anaemia Mukt Bharat</t>
  </si>
  <si>
    <t>National Deworming Day</t>
  </si>
  <si>
    <t>Nutritional Rehabilitation Centers (NRC)</t>
  </si>
  <si>
    <t>Vitamin A Supplementation</t>
  </si>
  <si>
    <t>Mother's Absolute Affection (MAA)</t>
  </si>
  <si>
    <t>Lactation Management Centers</t>
  </si>
  <si>
    <t>Intensified Diarrhoea Control Fortnight</t>
  </si>
  <si>
    <t>Eat Right Campaign</t>
  </si>
  <si>
    <t>Other Nutrition Components</t>
  </si>
  <si>
    <t>Implementation of National Iodine Deficiency Disorders Control Programme (NIDDCP) (excluding Planning &amp; M&amp;E)</t>
  </si>
  <si>
    <t>NDCP</t>
  </si>
  <si>
    <t>National Disease Control Programmes (NDCP)</t>
  </si>
  <si>
    <t>Implementation of Integrated Disease Surveillance Programme (IDSP) (excluding Planning &amp; M&amp;E)</t>
  </si>
  <si>
    <t>National Vector Borne Disease Control Programme (NVBDCP) (excluding Planning &amp; M&amp;E)</t>
  </si>
  <si>
    <t>Malaria</t>
  </si>
  <si>
    <t>Kala-azar</t>
  </si>
  <si>
    <t>AES/JE</t>
  </si>
  <si>
    <t>Dengue &amp; Chikungunya</t>
  </si>
  <si>
    <t>Lymphatic Filariasis</t>
  </si>
  <si>
    <t>National Leprosy Eradication Programme (NLEP) (excluding Planning &amp; M&amp;E)</t>
  </si>
  <si>
    <t>Case detection and Management</t>
  </si>
  <si>
    <t>DPMR Services: Reconstructive surgeries</t>
  </si>
  <si>
    <t>District Awards</t>
  </si>
  <si>
    <t>Other NLEP Components</t>
  </si>
  <si>
    <t>National Tuberculosis Elimination Programme (NTEP) (excluding Planning &amp; M&amp;E)</t>
  </si>
  <si>
    <t>Drug Sensitive TB (DSTB)</t>
  </si>
  <si>
    <t>Treatment Supporter Honorarium (Rs 1000)</t>
  </si>
  <si>
    <t>Treatment Supporter Honorarium (Rs 5000)</t>
  </si>
  <si>
    <t>Incentive for Informants (Rs 500)</t>
  </si>
  <si>
    <t>Nikshay Poshan Yojana</t>
  </si>
  <si>
    <t>PPP</t>
  </si>
  <si>
    <t>Private Provider Incentive</t>
  </si>
  <si>
    <t>Latent TB Infection (LTBI)</t>
  </si>
  <si>
    <t>Drug Resistant TB(DRTB)</t>
  </si>
  <si>
    <t>TB Harega Desh Jeetega Campaign</t>
  </si>
  <si>
    <t>Tribal Patient Support and transportation charges</t>
  </si>
  <si>
    <t>National Viral Hepatitis Control Programme (NVHCP) (excluding Planning &amp; M&amp;E)</t>
  </si>
  <si>
    <t>Prevention</t>
  </si>
  <si>
    <t>Screening and Testing through facilities</t>
  </si>
  <si>
    <t>Screening and Testing through NGOs</t>
  </si>
  <si>
    <t>Treatment</t>
  </si>
  <si>
    <t>Implementation of National Rabies Control Programme (NRCP) (excluding Planning &amp; M&amp;E)</t>
  </si>
  <si>
    <t>Implementation of Programme for Prevention and Control of Leptospirosis (PPCL) (excluding Planning &amp; M&amp;E)</t>
  </si>
  <si>
    <t>Implementation of State specific Initiatives and Innovations (excluding Planning &amp; M&amp;E)</t>
  </si>
  <si>
    <t>NCD</t>
  </si>
  <si>
    <t>Non-Communicable Disease Control Programme (NCD)</t>
  </si>
  <si>
    <t>National Program for Control of Blindness and Vision Impairment (NPCB+VI) (excluding Planning &amp; M&amp;E)</t>
  </si>
  <si>
    <t>Cataract Surgeries through facilities</t>
  </si>
  <si>
    <t>Cataract Surgeries through NGOs</t>
  </si>
  <si>
    <t>Other Ophthalmic Interventions through facilities</t>
  </si>
  <si>
    <t>Other Ophthalmic Interventions through NGOs</t>
  </si>
  <si>
    <t>Mobile Ophthalmic Units</t>
  </si>
  <si>
    <t>Collection of eye balls by eye banks and eye donation centres</t>
  </si>
  <si>
    <t>Free spectacles to school children</t>
  </si>
  <si>
    <t>Free spectacles to others</t>
  </si>
  <si>
    <t>Grant in Aid for the health institutions, Eye Bank, NGO, Private Practioners</t>
  </si>
  <si>
    <t>Other NPCB+VI components</t>
  </si>
  <si>
    <t>National Mental Health Program (NMHP) (excluding Planning &amp; M&amp;E)</t>
  </si>
  <si>
    <t>Implementation of District Mental Health Plan</t>
  </si>
  <si>
    <t>National Programme for Health Care for the Elderly (NPHCE) (excluding Planning &amp; M&amp;E)</t>
  </si>
  <si>
    <t>Geriatric Care at DH</t>
  </si>
  <si>
    <t>Geriatric Care at CHC/SDH</t>
  </si>
  <si>
    <t>Geriatric Care at PHC/ SHC</t>
  </si>
  <si>
    <t>Community Based Intervention</t>
  </si>
  <si>
    <t>National Tobacco Control Programme (NTCP) (excluding Planning &amp; M&amp;E)</t>
  </si>
  <si>
    <t>Implementation of COTPA - 2003</t>
  </si>
  <si>
    <t>Implementation of ToEFI guideline</t>
  </si>
  <si>
    <t>IEC - Observation of WNTD 2024</t>
  </si>
  <si>
    <t>Tobacco Cessation</t>
  </si>
  <si>
    <t>National Programme for Prevention and Control of Diabetes, Cardiovascular Disease and Stroke (NPCDCS) (excluding Planning &amp; M&amp;E)</t>
  </si>
  <si>
    <t>NCD Clinics at DH</t>
  </si>
  <si>
    <t>NCD Clinics at CHC/SDH</t>
  </si>
  <si>
    <t>Cardiac Care Unit (CCU/ICU) including STEMI</t>
  </si>
  <si>
    <t>Other NPCDCS Components</t>
  </si>
  <si>
    <t>Pradhan Mantri National Dialysis Programme (PMNDP) (excluding Planning &amp; M&amp;E)</t>
  </si>
  <si>
    <t>Haemodialysis Services</t>
  </si>
  <si>
    <t>Peritoneal Dialysis Services</t>
  </si>
  <si>
    <t>Implementation of National Program for Climate Change and Human Health (NPCCHH)</t>
  </si>
  <si>
    <t>National Oral Health Programme (NOHP) (excluding Planning &amp; M&amp;E)</t>
  </si>
  <si>
    <t>Implementation at DH</t>
  </si>
  <si>
    <t>Each Dental facility to conduct a minimum of 2 camps per month.</t>
  </si>
  <si>
    <t>Implementation at CHC/SDH</t>
  </si>
  <si>
    <t>Mobile Dental Units/Van</t>
  </si>
  <si>
    <t>Implementation of National Programme on Palliative Care (NPPC) (excluding Planning &amp; M&amp;E)</t>
  </si>
  <si>
    <t>Implementation of National Programme for Prevention and Control of Fluorosis (NPPCF)</t>
  </si>
  <si>
    <t>National Programme for Prevention and Control of Deafness (NPPCD) (excluding Planning &amp; M&amp;E)</t>
  </si>
  <si>
    <t>Screening of Deafness</t>
  </si>
  <si>
    <t>Management of Deafness</t>
  </si>
  <si>
    <t>State Specific Initiatives</t>
  </si>
  <si>
    <t>National programme for Prevention and Management of Burn &amp; Injuries (excluding Planning &amp; M&amp;E)</t>
  </si>
  <si>
    <t>Support for Burn Units</t>
  </si>
  <si>
    <t>Support for Emergency Trauma Care</t>
  </si>
  <si>
    <t>Implementation of State specific Initiatives and Innovations</t>
  </si>
  <si>
    <t>HSS(U)</t>
  </si>
  <si>
    <t>Health System Strengthening (HSS) - Urban</t>
  </si>
  <si>
    <t>Comprehensive Primary Healthcare (CPHC) (excluding Planning &amp; M&amp;E)</t>
  </si>
  <si>
    <t>Development and operations of Health &amp; Wellness Centers - Urban</t>
  </si>
  <si>
    <t>1. Training &amp; Re orientation for MO's, SNs &amp; ANMs on CPHC &amp; NCD at District level @ Rs. 25,000 per UPHC
2. ASHA incentives for Ayushman Bharat Health &amp; Wellness Centres (H&amp;WC) @ Rs. 1000 per ASHA/ Mnth
3. IEC activities for UPHCs @ Rs. 1.00 Lakhs/ UPHCs/ Annum
4. Independent Monitoring Cost @Rs 2500 bi anually per UPHC</t>
  </si>
  <si>
    <t>Wellness activities at HWCs- Urban</t>
  </si>
  <si>
    <t>1. Wellness Activities @250 per Session x 10 sessions per UPHC/ Mnth</t>
  </si>
  <si>
    <t>Teleconsultation facilities at HWCs-Urban</t>
  </si>
  <si>
    <t>Community Engagement (excluding Planning &amp; M&amp;E)</t>
  </si>
  <si>
    <t>ASHA (including ASHA Certification and ASHA benefit package)</t>
  </si>
  <si>
    <t xml:space="preserve">1. Routine Incentives for Urban ASHAs @Rs. 2000/265ASHAs 
2. Procurement of Tablets/smart phones for ASHAs at the State Level
</t>
  </si>
  <si>
    <t>MAS</t>
  </si>
  <si>
    <t>1. Capacity Building Incl. Re orientation Training of MAS</t>
  </si>
  <si>
    <t>JAS</t>
  </si>
  <si>
    <t>1. Capacity Building Incl. Training of JAS members @ Rs. 50000/- per District</t>
  </si>
  <si>
    <t>RKS</t>
  </si>
  <si>
    <t>Outreach activities</t>
  </si>
  <si>
    <t>1.UHNDs for 19 UPHCs @Rs. 250/6 UHNDs/UPHC/Year
2.SOC for 19 UPHCs @Rs. 10,000/1 SOC/UPHC/ month for FY 2023-24
3.Mobility support for ANMs @Rs. 500/ANM/Month</t>
  </si>
  <si>
    <t>Mapping of slums and vulnerable population</t>
  </si>
  <si>
    <t>Other Community Engagement Components</t>
  </si>
  <si>
    <t>Public Health Institutions as per IPHS norms (excluding Planning &amp; M&amp;E)</t>
  </si>
  <si>
    <t>Urban PHCs</t>
  </si>
  <si>
    <t>1. Rent @Rs. 25,000 per UPHC fpr 12 months</t>
  </si>
  <si>
    <t>Urban CHCs and Maternity Homes</t>
  </si>
  <si>
    <t>Quality Assurance (excluding Planning &amp; M&amp;E)</t>
  </si>
  <si>
    <t>Quality Assurance Implementation &amp; Mera Aspataal</t>
  </si>
  <si>
    <t>SPMU - Operational Cost, Review Meeting, Mentoring Vists &amp; Internal Assessor cum Service Provider Training
Review Meeting @ Rs. 8700 per district
Mentoring visit @ Rs. 4.83 Lakhs per district
Operational Cost (Only East Khasi Hills &amp; West Garo Hills) @ Rs. 1.68 Lakhs</t>
  </si>
  <si>
    <t>Kayakalp</t>
  </si>
  <si>
    <t xml:space="preserve">1. KAYAKALP Trainig for UPHC in EKH  @ Rs. 38,000
2. Internal Assessment 
&gt; DH @ Rs. 2000 per DH
&gt; CHC @ Rs. 1500 per CHC
&gt; PHC @ Rs. 1000 per PHC
&gt; UPHCs @ Rs. 1000 perUPHC
&gt; SC HWC @ Rs. 500 per SC-HWC
</t>
  </si>
  <si>
    <t>Swacch Swasth Sarvatra</t>
  </si>
  <si>
    <t>No proposal made</t>
  </si>
  <si>
    <t>Human Resources for Health</t>
  </si>
  <si>
    <t>Remuneration for all NHM HR</t>
  </si>
  <si>
    <t>Incentives (Allowance, Incentives, staff welfare fund)</t>
  </si>
  <si>
    <t>Incentives under CPHC</t>
  </si>
  <si>
    <t>TBI &amp; PBI @Rs. 2.00 Lakhs per UPHC @ 1 Lakh per 5000 population for frontline workers team and @1 lakh for UPHC team</t>
  </si>
  <si>
    <t>Costs for HR Recruitment and Outsourcing</t>
  </si>
  <si>
    <t>Program and Technical Assistance</t>
  </si>
  <si>
    <t>Planning and Program Management</t>
  </si>
  <si>
    <t>1. Mobility support @ Rs. 1.00 Lakhs per DUHC
2. OE @ Rs. 1.00 Lakhs per DUHC</t>
  </si>
  <si>
    <t>Access (excluding Planning &amp; M&amp;E)</t>
  </si>
  <si>
    <t>State specific Programme Innovations and Interventions</t>
  </si>
  <si>
    <t>Untied Fund</t>
  </si>
  <si>
    <t>1. MAS untied fund Approvals 2023-24 @ Rs. 5000 per MAS
2. OE for UPHCs @ Rs. 1.00 Lakhs for 18 UPHCs &amp; 1.75 Lkahs for 1 UPHC Loomkyrwiang</t>
  </si>
  <si>
    <t>HSS(R)</t>
  </si>
  <si>
    <t>Health System Strengthening (HSS) Rural</t>
  </si>
  <si>
    <t>Development and operations of Health &amp; Wellness Centers - Rural</t>
  </si>
  <si>
    <t>1. Capacity Building for HWC Teams
2. IEC for HWCs
3. Internet cost for HWCs
4. M&amp;E
5. Infracture</t>
  </si>
  <si>
    <t>Wellness activities at HWCs- Rural</t>
  </si>
  <si>
    <t>Teleconsultation facilities at HWCs-Rural</t>
  </si>
  <si>
    <t>CHO Mentoring</t>
  </si>
  <si>
    <t>Blood Services &amp; Disorders (excluding Planning &amp; M&amp;E)</t>
  </si>
  <si>
    <t>Screening for Blood Disorders</t>
  </si>
  <si>
    <t>Support for Blood Transfusion</t>
  </si>
  <si>
    <t>Blood Bank/BCSU/BSU/Thalassemia Day Care Centre</t>
  </si>
  <si>
    <t>1) Rs 10000 each to all the BSU in Pynursla CHC, Sohra CHC, Civil Hospital Shillong, TSMH Mairang, Khliehriat Civil Hospital, Ialong District Hospital, Dalu CHC, Phulbari CHC, Ampati Civil Hospital, Bagmara Civil Hospital for the purpose to scale up Voluntary Blood Donation.    2) Rs 30000 each to all Blood Centres in Regional Blood Centre, Nongstoin Civil Hospital, Jowai Civil Hospital, Nongpoh Civil Hospital, Tura Civil Hospital, Williamnagar Civil Hospital for the purpose to scale up Voluntary Blood Donation.</t>
  </si>
  <si>
    <t>Blood collection and Transport Vans</t>
  </si>
  <si>
    <t>Other Blood Services &amp; Disorders Components</t>
  </si>
  <si>
    <t>1) Rs 35,000 each to all BSU in Sohra CHC, Pynursla CHC, Dalu CHC, Phulbari CHC, Khliehriat Civil Hospital, TSMH Mairang, Ampati Civil Hospital, Bagmara Civil Hospital.           2) Rs 90,000 each to all the Blood Centres in Williamnagar Civil Hospital, Nongpoh Civil Hospital, Nongstoin Civil Hospital for the purpose of powerbackup.</t>
  </si>
  <si>
    <t>VHSNC</t>
  </si>
  <si>
    <t>1. District TOT on JAS Rs 4.50 lakhs.                                                                                                 2. Orientation cum training for JAS members.                                                                                       3. Award for besr performimg JAS  (one PHC Rs 10,000/- and one SC Rs 10,000/-) for 11 districts</t>
  </si>
  <si>
    <t>Other Community Engagements Components</t>
  </si>
  <si>
    <t>District Hospitals</t>
  </si>
  <si>
    <t>Sub-District Hospitals</t>
  </si>
  <si>
    <t>Community Health Centers</t>
  </si>
  <si>
    <t>Primary Health Centers</t>
  </si>
  <si>
    <t>Sub-Health Centers</t>
  </si>
  <si>
    <t>Other Infrastructure/Civil works/expansion etc.</t>
  </si>
  <si>
    <t>Renovation/Repair/Upgradation of facilities for IPHS/NQAS/MUSQAN/SUMAN Compliance</t>
  </si>
  <si>
    <t>Referral Transport (excluding Planning &amp; M&amp;E)</t>
  </si>
  <si>
    <t>Advance Life Saving Ambulances</t>
  </si>
  <si>
    <t>Basic Life Saving Ambulances</t>
  </si>
  <si>
    <t>Patient Transport Vehicle</t>
  </si>
  <si>
    <t>Other Ambulances</t>
  </si>
  <si>
    <t>1. KAYAKALP Trainig for UPHC in EKH  @ Rs. 38,000
2. Internal Assessment 
&gt; DH @ Rs. 2000 per DH
&gt; CHC @ Rs. 1500 per CHC
&gt; PHC @ Rs. 1000 per PHC
&gt; UPHCs @ Rs. 1000 perUPHC
&gt; SC HWC @ Rs. 500 per SC-HWC</t>
  </si>
  <si>
    <t>Other Initiatives to improve access (excluding Planning &amp; M&amp;E)</t>
  </si>
  <si>
    <t>Comprehensive Grievance Redressal Mechanism</t>
  </si>
  <si>
    <t>Free Drugs Services Initiative</t>
  </si>
  <si>
    <t>Free Diagnostics Services Initiative</t>
  </si>
  <si>
    <t>Mobile Medical Units</t>
  </si>
  <si>
    <t>State specific Programme Interventions and Innovations</t>
  </si>
  <si>
    <t>Inventory Management (excluding Planning &amp; M&amp;E)</t>
  </si>
  <si>
    <t>Biomedical Equipment Management System and AERB</t>
  </si>
  <si>
    <t>Remuneration for all NHM HR- SD</t>
  </si>
  <si>
    <t>Incentives(Allowance, Incentives, staff welfare fund)</t>
  </si>
  <si>
    <t>Remuneration for CHOs</t>
  </si>
  <si>
    <t>Human Resource Information Systems (HRIS)</t>
  </si>
  <si>
    <t>Enhancing HR (excluding Planning &amp; M&amp;E)</t>
  </si>
  <si>
    <t>DNB/CPS courses for Medical doctors</t>
  </si>
  <si>
    <t>Training Institutes and Skill Labs</t>
  </si>
  <si>
    <t>SHSRC / ILC (Innovation &amp; Learning Centre)</t>
  </si>
  <si>
    <t>IT Interventions and Systems (excluding Planning &amp; M&amp;E)</t>
  </si>
  <si>
    <t>Health Management Information System (HMIS)</t>
  </si>
  <si>
    <t>District allocation is for District Traininig, Block Traininig, Mobility and ANM mobile recharge.</t>
  </si>
  <si>
    <t>Implementation of DVDMS</t>
  </si>
  <si>
    <t>eSanjeevani (OPD+HWC)</t>
  </si>
  <si>
    <t>1. Untied fund for 112 PHC Rs 1.75 lakhs each.                                                                              2. Untied Fund for 425 SC  Rs 50,000/- each                                                                                    3. Untied Fund for 6806 VHC Rs 10,000/- each</t>
  </si>
  <si>
    <t>Snakebite Prevention &amp; Control Activities</t>
  </si>
  <si>
    <t xml:space="preserve"> </t>
  </si>
  <si>
    <t>2025-26</t>
  </si>
  <si>
    <t>1. ASHA incentives for Ayushman Bharat Health &amp; Wellness Centres (H&amp;WC) @ Rs. 1000 per ASHA/ Mnth 
2. IEC activities for UPHCs @ Rs. 1.00 Lakhs/ UPHCs/ Annum
 3. Independent Monitoring Cost @Rs 2500 bi anually per UPHC</t>
  </si>
  <si>
    <t xml:space="preserve">1. 3rd Round Module 6th &amp; 7th=150 ASHAs, 4th Round Module 6th &amp; 7th =150 ASHAs
Training is only for Existing ASHAs only for East Khasi Hills District. 
2. Routine Incentives for Urban ASHAs @Rs. 2000/265ASHAs </t>
  </si>
  <si>
    <t>Mapping for Slums &amp; Vulnerable population</t>
  </si>
  <si>
    <t xml:space="preserve">1. KAYAKALP Trainig for EKH  @ Rs. 38,000
2. Internal Assessment for UPHCs @ Rs. 1000/ UPHC
</t>
  </si>
  <si>
    <t>1. IEC for HWCs
2. Internet cost for HWCs
3. M&amp;E
4. Infrastructure</t>
  </si>
  <si>
    <t>1) Rs 10,000 each to all the BSU in Pynursla CHC, Sohra CHC, Civil Hospital Shillong, TSMH Mairang, Khliehriat Civil Hospital, Ialong District Hospital, Dalu CHC, Phulbari CHC, Ampati Civil Hospital, Bagmara Civil Hospital for the purpose to scale up Voluntary Blood Donation.    2) Rs 30,000 each to all Blood Centres in Regional Blood Centre, Nongstoin Civil Hospital, Jowai Civil Hospital, Nongpoh Civil Hospital, Tura Civil Hospital, Williamnagar Civil Hospital for the purpose to scale up Voluntary Blood Donation.</t>
  </si>
  <si>
    <t>Award for besr performimg JAS  (one PHC Rs 10,000/- and one SC Rs 10,000/-) for 11 districts</t>
  </si>
  <si>
    <t>2024-26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</si>
</sst>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Calibri"/>
      <scheme val="minor"/>
    </font>
    <font>
      <b/>
      <sz val="17"/>
      <color rgb="FF385623"/>
      <name val="Arial Black"/>
    </font>
    <font>
      <b/>
      <sz val="9"/>
      <color rgb="FF1E4E79"/>
      <name val="Arial Black"/>
    </font>
    <font>
      <sz val="9"/>
      <color theme="1"/>
      <name val="Arial Narrow"/>
    </font>
    <font>
      <sz val="10"/>
      <name val="Calibri"/>
    </font>
    <font>
      <sz val="9"/>
      <color theme="1"/>
      <name val="Arial Black"/>
    </font>
    <font>
      <sz val="9"/>
      <color rgb="FF1E4E79"/>
      <name val="Arial Black"/>
    </font>
    <font>
      <b/>
      <sz val="9"/>
      <color rgb="FFFFFF00"/>
      <name val="Arial Narrow"/>
    </font>
    <font>
      <b/>
      <sz val="9"/>
      <color theme="0"/>
      <name val="Arial Narrow"/>
    </font>
    <font>
      <b/>
      <sz val="9"/>
      <color theme="1"/>
      <name val="Arial Narrow"/>
    </font>
    <font>
      <b/>
      <sz val="9"/>
      <color rgb="FFC00000"/>
      <name val="Arial Narrow"/>
    </font>
    <font>
      <sz val="8"/>
      <color rgb="FF000000"/>
      <name val="Arial Narrow"/>
    </font>
    <font>
      <sz val="9"/>
      <color rgb="FF000000"/>
      <name val="Arial Narrow"/>
    </font>
    <font>
      <sz val="8"/>
      <color theme="1"/>
      <name val="Arial Narrow"/>
    </font>
    <font>
      <b/>
      <sz val="8"/>
      <color rgb="FF000000"/>
      <name val="Arial Narrow"/>
    </font>
    <font>
      <sz val="10"/>
      <color theme="1"/>
      <name val="Arial Narrow"/>
    </font>
    <font>
      <sz val="10"/>
      <color rgb="FF000000"/>
      <name val="Arial Narrow"/>
    </font>
    <font>
      <sz val="12"/>
      <color rgb="FF000000"/>
      <name val="Arial Narrow"/>
    </font>
    <font>
      <b/>
      <sz val="8"/>
      <color theme="1"/>
      <name val="Arial Narrow"/>
    </font>
  </fonts>
  <fills count="9">
    <fill>
      <patternFill patternType="none"/>
    </fill>
    <fill>
      <patternFill patternType="gray125"/>
    </fill>
    <fill>
      <patternFill patternType="solid">
        <fgColor rgb="FFFEF2CB"/>
        <bgColor rgb="FFFEF2CB"/>
      </patternFill>
    </fill>
    <fill>
      <patternFill patternType="solid">
        <fgColor rgb="FF002060"/>
        <bgColor rgb="FF002060"/>
      </patternFill>
    </fill>
    <fill>
      <patternFill patternType="solid">
        <fgColor rgb="FF1E4E79"/>
        <bgColor rgb="FF1E4E79"/>
      </patternFill>
    </fill>
    <fill>
      <patternFill patternType="solid">
        <fgColor rgb="FFF7CAAC"/>
        <bgColor rgb="FFF7CAAC"/>
      </patternFill>
    </fill>
    <fill>
      <patternFill patternType="solid">
        <fgColor rgb="FFD8D8D8"/>
        <bgColor rgb="FFD8D8D8"/>
      </patternFill>
    </fill>
    <fill>
      <patternFill patternType="solid">
        <fgColor rgb="FFFFFFFF"/>
        <bgColor rgb="FFFFFFFF"/>
      </patternFill>
    </fill>
    <fill>
      <patternFill patternType="solid">
        <fgColor theme="0"/>
        <bgColor theme="0"/>
      </patternFill>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60">
    <xf numFmtId="0" fontId="0" fillId="0" borderId="0" xfId="0"/>
    <xf numFmtId="0" fontId="2" fillId="0" borderId="0" xfId="0" applyFont="1" applyAlignment="1">
      <alignment vertical="center"/>
    </xf>
    <xf numFmtId="0" fontId="3" fillId="0" borderId="0" xfId="0" applyFont="1"/>
    <xf numFmtId="2" fontId="3" fillId="0" borderId="0" xfId="0" applyNumberFormat="1" applyFont="1" applyAlignment="1">
      <alignment horizontal="center"/>
    </xf>
    <xf numFmtId="0" fontId="5" fillId="0" borderId="0" xfId="0" applyFont="1"/>
    <xf numFmtId="2" fontId="6" fillId="0" borderId="0" xfId="0" applyNumberFormat="1" applyFont="1" applyAlignment="1">
      <alignment horizontal="center"/>
    </xf>
    <xf numFmtId="2" fontId="6" fillId="2" borderId="4" xfId="0" applyNumberFormat="1" applyFont="1" applyFill="1" applyBorder="1" applyAlignment="1">
      <alignment horizontal="center"/>
    </xf>
    <xf numFmtId="0" fontId="7" fillId="3" borderId="4" xfId="0" applyFont="1" applyFill="1" applyBorder="1" applyAlignment="1">
      <alignment horizontal="center" vertical="center" wrapText="1"/>
    </xf>
    <xf numFmtId="0" fontId="7" fillId="3" borderId="4" xfId="0" applyFont="1" applyFill="1" applyBorder="1" applyAlignment="1">
      <alignment vertical="center" wrapText="1"/>
    </xf>
    <xf numFmtId="2" fontId="7" fillId="3" borderId="4" xfId="0" applyNumberFormat="1" applyFont="1" applyFill="1" applyBorder="1" applyAlignment="1">
      <alignment horizontal="center" vertical="center" wrapText="1"/>
    </xf>
    <xf numFmtId="0" fontId="3" fillId="0" borderId="0" xfId="0" applyFont="1" applyAlignment="1">
      <alignment vertical="center"/>
    </xf>
    <xf numFmtId="0" fontId="8" fillId="4" borderId="5" xfId="0" applyFont="1" applyFill="1" applyBorder="1" applyAlignment="1">
      <alignment horizontal="center" vertical="center" wrapText="1"/>
    </xf>
    <xf numFmtId="0" fontId="8" fillId="4" borderId="5" xfId="0" applyFont="1" applyFill="1" applyBorder="1" applyAlignment="1">
      <alignment vertical="center" wrapText="1"/>
    </xf>
    <xf numFmtId="2" fontId="8" fillId="4" borderId="5"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4" xfId="0" applyFont="1" applyFill="1" applyBorder="1" applyAlignment="1">
      <alignment vertical="center" wrapText="1"/>
    </xf>
    <xf numFmtId="2" fontId="9" fillId="5" borderId="4"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2" fontId="3" fillId="0" borderId="4" xfId="0" applyNumberFormat="1" applyFont="1" applyBorder="1" applyAlignment="1">
      <alignment horizontal="center" vertical="center" wrapText="1"/>
    </xf>
    <xf numFmtId="2" fontId="10" fillId="6" borderId="4" xfId="0" applyNumberFormat="1" applyFont="1" applyFill="1" applyBorder="1" applyAlignment="1">
      <alignment horizontal="center" vertical="center" wrapText="1"/>
    </xf>
    <xf numFmtId="2" fontId="11" fillId="7" borderId="0" xfId="0" applyNumberFormat="1" applyFont="1" applyFill="1" applyAlignment="1">
      <alignment horizontal="center" vertical="center"/>
    </xf>
    <xf numFmtId="2" fontId="12" fillId="0" borderId="4" xfId="0" applyNumberFormat="1" applyFont="1" applyBorder="1" applyAlignment="1">
      <alignment horizontal="center" vertical="center"/>
    </xf>
    <xf numFmtId="2" fontId="12" fillId="0" borderId="3" xfId="0" applyNumberFormat="1" applyFont="1" applyBorder="1" applyAlignment="1">
      <alignment horizontal="center" vertical="center"/>
    </xf>
    <xf numFmtId="2" fontId="12" fillId="7" borderId="3" xfId="0" applyNumberFormat="1" applyFont="1" applyFill="1" applyBorder="1" applyAlignment="1">
      <alignment horizontal="center" vertical="center"/>
    </xf>
    <xf numFmtId="2" fontId="12" fillId="0" borderId="6" xfId="0" applyNumberFormat="1" applyFont="1" applyBorder="1" applyAlignment="1">
      <alignment horizontal="center" vertical="center"/>
    </xf>
    <xf numFmtId="2" fontId="12" fillId="0" borderId="7" xfId="0" applyNumberFormat="1" applyFont="1" applyBorder="1" applyAlignment="1">
      <alignment horizontal="center" vertical="center"/>
    </xf>
    <xf numFmtId="2" fontId="12" fillId="0" borderId="8" xfId="0" applyNumberFormat="1" applyFont="1" applyBorder="1" applyAlignment="1">
      <alignment horizontal="center" vertical="center"/>
    </xf>
    <xf numFmtId="2" fontId="12" fillId="7" borderId="7" xfId="0" applyNumberFormat="1" applyFont="1" applyFill="1" applyBorder="1" applyAlignment="1">
      <alignment horizontal="center" vertical="center"/>
    </xf>
    <xf numFmtId="2" fontId="12" fillId="0" borderId="1" xfId="0" applyNumberFormat="1" applyFont="1" applyBorder="1" applyAlignment="1">
      <alignment horizontal="center" vertical="center"/>
    </xf>
    <xf numFmtId="2" fontId="13" fillId="0" borderId="4" xfId="0" applyNumberFormat="1" applyFont="1" applyBorder="1" applyAlignment="1">
      <alignment horizontal="center" vertical="center" wrapText="1"/>
    </xf>
    <xf numFmtId="2" fontId="11" fillId="0" borderId="4" xfId="0" applyNumberFormat="1" applyFont="1" applyBorder="1" applyAlignment="1">
      <alignment horizontal="center" vertical="center"/>
    </xf>
    <xf numFmtId="2" fontId="11" fillId="0" borderId="3" xfId="0" applyNumberFormat="1" applyFont="1" applyBorder="1" applyAlignment="1">
      <alignment horizontal="center" vertical="center"/>
    </xf>
    <xf numFmtId="0" fontId="8" fillId="4" borderId="4" xfId="0" applyFont="1" applyFill="1" applyBorder="1" applyAlignment="1">
      <alignment horizontal="center" vertical="center" wrapText="1"/>
    </xf>
    <xf numFmtId="0" fontId="8" fillId="4" borderId="4" xfId="0" applyFont="1" applyFill="1" applyBorder="1" applyAlignment="1">
      <alignment vertical="center" wrapText="1"/>
    </xf>
    <xf numFmtId="2" fontId="8" fillId="4" borderId="4" xfId="0" applyNumberFormat="1" applyFont="1" applyFill="1" applyBorder="1" applyAlignment="1">
      <alignment horizontal="center" vertical="center" wrapText="1"/>
    </xf>
    <xf numFmtId="2" fontId="11" fillId="0" borderId="6" xfId="0" applyNumberFormat="1" applyFont="1" applyBorder="1" applyAlignment="1">
      <alignment horizontal="center" vertical="center"/>
    </xf>
    <xf numFmtId="2" fontId="11" fillId="0" borderId="7" xfId="0" applyNumberFormat="1" applyFont="1" applyBorder="1" applyAlignment="1">
      <alignment horizontal="center" vertical="center"/>
    </xf>
    <xf numFmtId="2" fontId="11" fillId="0" borderId="4" xfId="0" applyNumberFormat="1" applyFont="1" applyBorder="1" applyAlignment="1">
      <alignment horizontal="left" vertical="center"/>
    </xf>
    <xf numFmtId="2" fontId="14" fillId="5" borderId="4" xfId="0" applyNumberFormat="1" applyFont="1" applyFill="1" applyBorder="1" applyAlignment="1">
      <alignment horizontal="center" vertical="center"/>
    </xf>
    <xf numFmtId="2" fontId="14" fillId="5" borderId="3" xfId="0" applyNumberFormat="1" applyFont="1" applyFill="1" applyBorder="1" applyAlignment="1">
      <alignment horizontal="center" vertical="center"/>
    </xf>
    <xf numFmtId="4" fontId="3" fillId="0" borderId="4" xfId="0" applyNumberFormat="1" applyFont="1" applyBorder="1" applyAlignment="1">
      <alignment horizontal="center" vertical="center" wrapText="1"/>
    </xf>
    <xf numFmtId="2" fontId="3" fillId="0" borderId="4" xfId="0" applyNumberFormat="1" applyFont="1" applyBorder="1" applyAlignment="1">
      <alignment horizontal="left" vertical="center" wrapText="1"/>
    </xf>
    <xf numFmtId="0" fontId="15" fillId="0" borderId="4" xfId="0" applyFont="1" applyBorder="1" applyAlignment="1">
      <alignment vertical="center"/>
    </xf>
    <xf numFmtId="2" fontId="16" fillId="7" borderId="4" xfId="0" applyNumberFormat="1" applyFont="1" applyFill="1" applyBorder="1" applyAlignment="1">
      <alignment horizontal="left" vertical="center"/>
    </xf>
    <xf numFmtId="2" fontId="17" fillId="0" borderId="4" xfId="0" applyNumberFormat="1" applyFont="1" applyBorder="1" applyAlignment="1">
      <alignment vertical="center" wrapText="1"/>
    </xf>
    <xf numFmtId="2" fontId="9" fillId="8" borderId="4" xfId="0" applyNumberFormat="1" applyFont="1" applyFill="1" applyBorder="1" applyAlignment="1">
      <alignment horizontal="left" vertical="center" wrapText="1"/>
    </xf>
    <xf numFmtId="2" fontId="18" fillId="5" borderId="4" xfId="0" applyNumberFormat="1" applyFont="1" applyFill="1" applyBorder="1" applyAlignment="1">
      <alignment horizontal="center" vertical="center" wrapText="1"/>
    </xf>
    <xf numFmtId="2" fontId="9" fillId="5" borderId="4" xfId="0" applyNumberFormat="1" applyFont="1" applyFill="1" applyBorder="1" applyAlignment="1">
      <alignment horizontal="left" vertical="center" wrapText="1"/>
    </xf>
    <xf numFmtId="2" fontId="12" fillId="5" borderId="4" xfId="0" applyNumberFormat="1" applyFont="1" applyFill="1" applyBorder="1" applyAlignment="1">
      <alignment horizontal="center" vertical="center"/>
    </xf>
    <xf numFmtId="2" fontId="12" fillId="5" borderId="3" xfId="0" applyNumberFormat="1" applyFont="1" applyFill="1" applyBorder="1" applyAlignment="1">
      <alignment horizontal="center" vertical="center"/>
    </xf>
    <xf numFmtId="2" fontId="3" fillId="5" borderId="4" xfId="0" applyNumberFormat="1" applyFont="1" applyFill="1" applyBorder="1" applyAlignment="1">
      <alignment horizontal="left" vertical="center" wrapText="1"/>
    </xf>
    <xf numFmtId="0" fontId="3" fillId="0" borderId="0" xfId="0" applyFont="1" applyAlignment="1">
      <alignment horizontal="center"/>
    </xf>
    <xf numFmtId="2" fontId="12" fillId="0" borderId="3" xfId="0" applyNumberFormat="1" applyFont="1" applyBorder="1" applyAlignment="1">
      <alignment horizontal="right" vertical="center"/>
    </xf>
    <xf numFmtId="2" fontId="12" fillId="0" borderId="7" xfId="0" applyNumberFormat="1" applyFont="1" applyBorder="1" applyAlignment="1">
      <alignment horizontal="right" vertical="center"/>
    </xf>
    <xf numFmtId="0" fontId="1" fillId="0" borderId="0" xfId="0" applyFont="1" applyAlignment="1">
      <alignment horizontal="center" vertical="center"/>
    </xf>
    <xf numFmtId="0" fontId="0" fillId="0" borderId="0" xfId="0"/>
    <xf numFmtId="0" fontId="4" fillId="0" borderId="1" xfId="0" applyFont="1" applyBorder="1"/>
    <xf numFmtId="0" fontId="2" fillId="2" borderId="2" xfId="0" applyFont="1" applyFill="1" applyBorder="1" applyAlignment="1">
      <alignment horizontal="center"/>
    </xf>
    <xf numFmtId="0" fontId="4"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defaultColWidth="14.42578125" defaultRowHeight="15.75" customHeight="1" x14ac:dyDescent="0.2"/>
  <cols>
    <col min="1" max="1" width="10.7109375" customWidth="1"/>
    <col min="2" max="2" width="47.28515625" customWidth="1"/>
    <col min="3" max="18" width="12.85546875" customWidth="1"/>
    <col min="19" max="19" width="58.7109375" customWidth="1"/>
    <col min="20" max="23" width="14.5703125" customWidth="1"/>
    <col min="24" max="24" width="17.85546875" customWidth="1"/>
  </cols>
  <sheetData>
    <row r="1" spans="1:26" ht="16.5" customHeight="1" x14ac:dyDescent="0.25">
      <c r="A1" s="55" t="s">
        <v>0</v>
      </c>
      <c r="B1" s="56"/>
      <c r="C1" s="56"/>
      <c r="D1" s="56"/>
      <c r="E1" s="56"/>
      <c r="F1" s="1"/>
      <c r="G1" s="1"/>
      <c r="H1" s="1"/>
      <c r="I1" s="1"/>
      <c r="J1" s="1"/>
      <c r="K1" s="1"/>
      <c r="L1" s="1"/>
      <c r="M1" s="1"/>
      <c r="N1" s="1"/>
      <c r="O1" s="1"/>
      <c r="P1" s="1"/>
      <c r="Q1" s="1"/>
      <c r="R1" s="1"/>
      <c r="S1" s="1"/>
      <c r="T1" s="2"/>
      <c r="U1" s="2"/>
      <c r="V1" s="2"/>
      <c r="W1" s="2"/>
      <c r="X1" s="3"/>
      <c r="Y1" s="2"/>
      <c r="Z1" s="2"/>
    </row>
    <row r="2" spans="1:26" ht="16.5" customHeight="1" x14ac:dyDescent="0.3">
      <c r="A2" s="57"/>
      <c r="B2" s="57"/>
      <c r="C2" s="57"/>
      <c r="D2" s="57"/>
      <c r="E2" s="57"/>
      <c r="F2" s="1"/>
      <c r="G2" s="1"/>
      <c r="H2" s="1"/>
      <c r="I2" s="1"/>
      <c r="J2" s="1"/>
      <c r="K2" s="1"/>
      <c r="L2" s="1"/>
      <c r="M2" s="1"/>
      <c r="N2" s="1"/>
      <c r="O2" s="1"/>
      <c r="P2" s="1"/>
      <c r="Q2" s="1"/>
      <c r="R2" s="1"/>
      <c r="S2" s="1"/>
      <c r="T2" s="4"/>
      <c r="U2" s="4"/>
      <c r="V2" s="4"/>
      <c r="W2" s="4"/>
      <c r="X2" s="5"/>
      <c r="Y2" s="4"/>
      <c r="Z2" s="4"/>
    </row>
    <row r="3" spans="1:26" ht="16.5" customHeight="1" x14ac:dyDescent="0.3">
      <c r="A3" s="58" t="s">
        <v>1</v>
      </c>
      <c r="B3" s="59"/>
      <c r="C3" s="6" t="s">
        <v>2</v>
      </c>
      <c r="D3" s="6" t="s">
        <v>3</v>
      </c>
      <c r="E3" s="6" t="s">
        <v>4</v>
      </c>
      <c r="F3" s="6" t="s">
        <v>5</v>
      </c>
      <c r="G3" s="6" t="s">
        <v>6</v>
      </c>
      <c r="H3" s="6" t="s">
        <v>7</v>
      </c>
      <c r="I3" s="6" t="s">
        <v>8</v>
      </c>
      <c r="J3" s="6" t="s">
        <v>9</v>
      </c>
      <c r="K3" s="6" t="s">
        <v>10</v>
      </c>
      <c r="L3" s="6" t="s">
        <v>11</v>
      </c>
      <c r="M3" s="6" t="s">
        <v>12</v>
      </c>
      <c r="N3" s="6" t="s">
        <v>13</v>
      </c>
      <c r="O3" s="6" t="s">
        <v>14</v>
      </c>
      <c r="P3" s="6" t="s">
        <v>15</v>
      </c>
      <c r="Q3" s="6" t="s">
        <v>16</v>
      </c>
      <c r="R3" s="6" t="s">
        <v>17</v>
      </c>
      <c r="S3" s="6" t="s">
        <v>18</v>
      </c>
      <c r="T3" s="4"/>
      <c r="U3" s="4"/>
      <c r="V3" s="4"/>
      <c r="W3" s="4"/>
      <c r="X3" s="6" t="s">
        <v>19</v>
      </c>
      <c r="Y3" s="4"/>
      <c r="Z3" s="4"/>
    </row>
    <row r="4" spans="1:26" ht="27" x14ac:dyDescent="0.2">
      <c r="A4" s="7" t="s">
        <v>20</v>
      </c>
      <c r="B4" s="8" t="s">
        <v>21</v>
      </c>
      <c r="C4" s="9">
        <f t="shared" ref="C4:R4" si="0">C5+C75+C109+C159+C190</f>
        <v>34213.5</v>
      </c>
      <c r="D4" s="9">
        <f t="shared" si="0"/>
        <v>20.09</v>
      </c>
      <c r="E4" s="9">
        <f t="shared" si="0"/>
        <v>34233.589999999997</v>
      </c>
      <c r="F4" s="9">
        <f t="shared" si="0"/>
        <v>27677.597000000002</v>
      </c>
      <c r="G4" s="9">
        <f t="shared" si="0"/>
        <v>1390.38904</v>
      </c>
      <c r="H4" s="9">
        <f t="shared" si="0"/>
        <v>726.64521100000002</v>
      </c>
      <c r="I4" s="9">
        <f t="shared" si="0"/>
        <v>290.63319000000001</v>
      </c>
      <c r="J4" s="9">
        <f t="shared" si="0"/>
        <v>616.11337100000003</v>
      </c>
      <c r="K4" s="9">
        <f t="shared" si="0"/>
        <v>269.77955000000003</v>
      </c>
      <c r="L4" s="9">
        <f t="shared" si="0"/>
        <v>563.04180500000007</v>
      </c>
      <c r="M4" s="9">
        <f t="shared" si="0"/>
        <v>1004.27729</v>
      </c>
      <c r="N4" s="9">
        <f t="shared" si="0"/>
        <v>347.38129000000004</v>
      </c>
      <c r="O4" s="9">
        <f t="shared" si="0"/>
        <v>460.11712500000004</v>
      </c>
      <c r="P4" s="9">
        <f t="shared" si="0"/>
        <v>396.95091000000002</v>
      </c>
      <c r="Q4" s="9">
        <f t="shared" si="0"/>
        <v>490.66707499999995</v>
      </c>
      <c r="R4" s="9">
        <f t="shared" si="0"/>
        <v>34233.592856999996</v>
      </c>
      <c r="S4" s="9"/>
      <c r="T4" s="10"/>
      <c r="U4" s="10"/>
      <c r="V4" s="10"/>
      <c r="W4" s="10"/>
      <c r="X4" s="9">
        <f>X5+X75+X109+X159+X190</f>
        <v>-2.8570000000982532E-3</v>
      </c>
      <c r="Y4" s="10"/>
      <c r="Z4" s="10"/>
    </row>
    <row r="5" spans="1:26" ht="16.5" customHeight="1" x14ac:dyDescent="0.2">
      <c r="A5" s="11" t="s">
        <v>22</v>
      </c>
      <c r="B5" s="12" t="s">
        <v>23</v>
      </c>
      <c r="C5" s="13">
        <f t="shared" ref="C5:R5" si="1">C6+C25+C28+C40+C44+C52+C63+C74</f>
        <v>9247.32</v>
      </c>
      <c r="D5" s="13">
        <f t="shared" si="1"/>
        <v>0</v>
      </c>
      <c r="E5" s="13">
        <f t="shared" si="1"/>
        <v>9247.32</v>
      </c>
      <c r="F5" s="13">
        <f t="shared" si="1"/>
        <v>6542.0500000000011</v>
      </c>
      <c r="G5" s="13">
        <f t="shared" si="1"/>
        <v>560.37864000000002</v>
      </c>
      <c r="H5" s="13">
        <f t="shared" si="1"/>
        <v>294.50082099999997</v>
      </c>
      <c r="I5" s="13">
        <f t="shared" si="1"/>
        <v>147.39941000000002</v>
      </c>
      <c r="J5" s="13">
        <f t="shared" si="1"/>
        <v>276.01282099999997</v>
      </c>
      <c r="K5" s="13">
        <f t="shared" si="1"/>
        <v>110.97641000000002</v>
      </c>
      <c r="L5" s="13">
        <f t="shared" si="1"/>
        <v>254.94561500000003</v>
      </c>
      <c r="M5" s="13">
        <f t="shared" si="1"/>
        <v>388.95922999999993</v>
      </c>
      <c r="N5" s="13">
        <f t="shared" si="1"/>
        <v>145.17041</v>
      </c>
      <c r="O5" s="13">
        <f t="shared" si="1"/>
        <v>168.85661500000001</v>
      </c>
      <c r="P5" s="13">
        <f t="shared" si="1"/>
        <v>141.96241000000001</v>
      </c>
      <c r="Q5" s="13">
        <f t="shared" si="1"/>
        <v>216.10961499999999</v>
      </c>
      <c r="R5" s="13">
        <f t="shared" si="1"/>
        <v>9247.3219970000009</v>
      </c>
      <c r="S5" s="13"/>
      <c r="T5" s="10"/>
      <c r="U5" s="10"/>
      <c r="V5" s="10"/>
      <c r="W5" s="10"/>
      <c r="X5" s="13">
        <f>X6+X25+X28+X40+X44+X52+X63+X74</f>
        <v>-1.9970000000881782E-3</v>
      </c>
      <c r="Y5" s="10"/>
      <c r="Z5" s="10"/>
    </row>
    <row r="6" spans="1:26" ht="16.5" customHeight="1" x14ac:dyDescent="0.2">
      <c r="A6" s="14"/>
      <c r="B6" s="15" t="s">
        <v>24</v>
      </c>
      <c r="C6" s="16">
        <f t="shared" ref="C6:R6" si="2">SUM(C7:C24)</f>
        <v>4159.57</v>
      </c>
      <c r="D6" s="16">
        <f t="shared" si="2"/>
        <v>0</v>
      </c>
      <c r="E6" s="16">
        <f t="shared" si="2"/>
        <v>4159.57</v>
      </c>
      <c r="F6" s="16">
        <f t="shared" si="2"/>
        <v>3065.6600000000008</v>
      </c>
      <c r="G6" s="16">
        <f t="shared" si="2"/>
        <v>257.14564000000001</v>
      </c>
      <c r="H6" s="16">
        <f t="shared" si="2"/>
        <v>122.452821</v>
      </c>
      <c r="I6" s="16">
        <f t="shared" si="2"/>
        <v>66.506410000000002</v>
      </c>
      <c r="J6" s="16">
        <f t="shared" si="2"/>
        <v>111.88282099999999</v>
      </c>
      <c r="K6" s="16">
        <f t="shared" si="2"/>
        <v>34.616410000000002</v>
      </c>
      <c r="L6" s="16">
        <f t="shared" si="2"/>
        <v>113.12461500000001</v>
      </c>
      <c r="M6" s="16">
        <f t="shared" si="2"/>
        <v>129.94923</v>
      </c>
      <c r="N6" s="16">
        <f t="shared" si="2"/>
        <v>57.246409999999997</v>
      </c>
      <c r="O6" s="16">
        <f t="shared" si="2"/>
        <v>57.664615000000005</v>
      </c>
      <c r="P6" s="16">
        <f t="shared" si="2"/>
        <v>65.456410000000005</v>
      </c>
      <c r="Q6" s="16">
        <f t="shared" si="2"/>
        <v>77.864615000000001</v>
      </c>
      <c r="R6" s="16">
        <f t="shared" si="2"/>
        <v>4159.5699969999996</v>
      </c>
      <c r="S6" s="16"/>
      <c r="T6" s="10"/>
      <c r="U6" s="10"/>
      <c r="V6" s="10"/>
      <c r="W6" s="10"/>
      <c r="X6" s="16">
        <f>SUM(X7:X24)</f>
        <v>2.9999999782148734E-6</v>
      </c>
      <c r="Y6" s="10"/>
      <c r="Z6" s="10"/>
    </row>
    <row r="7" spans="1:26" ht="16.5" customHeight="1" x14ac:dyDescent="0.2">
      <c r="A7" s="17">
        <v>1</v>
      </c>
      <c r="B7" s="18" t="s">
        <v>25</v>
      </c>
      <c r="C7" s="19">
        <v>89.63</v>
      </c>
      <c r="D7" s="19"/>
      <c r="E7" s="20">
        <f t="shared" ref="E7:E24" si="3">C7+D7</f>
        <v>89.63</v>
      </c>
      <c r="F7" s="19">
        <v>0</v>
      </c>
      <c r="G7" s="19">
        <v>18.385639999999999</v>
      </c>
      <c r="H7" s="19">
        <v>9.1928210000000004</v>
      </c>
      <c r="I7" s="19">
        <v>4.5964099999999997</v>
      </c>
      <c r="J7" s="19">
        <v>9.1928210000000004</v>
      </c>
      <c r="K7" s="19">
        <v>4.5964099999999997</v>
      </c>
      <c r="L7" s="19">
        <v>6.8946149999999999</v>
      </c>
      <c r="M7" s="19">
        <v>13.78923</v>
      </c>
      <c r="N7" s="19">
        <v>4.5964099999999997</v>
      </c>
      <c r="O7" s="19">
        <v>6.8946149999999999</v>
      </c>
      <c r="P7" s="19">
        <v>4.5964099999999997</v>
      </c>
      <c r="Q7" s="19">
        <v>6.8946149999999999</v>
      </c>
      <c r="R7" s="20">
        <f t="shared" ref="R7:R16" si="4">SUM(F7:Q7)</f>
        <v>89.629997000000017</v>
      </c>
      <c r="S7" s="19"/>
      <c r="T7" s="10"/>
      <c r="U7" s="10"/>
      <c r="V7" s="10"/>
      <c r="W7" s="10"/>
      <c r="X7" s="19">
        <f t="shared" ref="X7:X24" si="5">E7-R7</f>
        <v>2.9999999782148734E-6</v>
      </c>
      <c r="Y7" s="10"/>
      <c r="Z7" s="10"/>
    </row>
    <row r="8" spans="1:26" ht="16.5" customHeight="1" x14ac:dyDescent="0.2">
      <c r="A8" s="17">
        <v>2</v>
      </c>
      <c r="B8" s="18" t="s">
        <v>26</v>
      </c>
      <c r="C8" s="19">
        <v>0</v>
      </c>
      <c r="D8" s="19"/>
      <c r="E8" s="20">
        <f t="shared" si="3"/>
        <v>0</v>
      </c>
      <c r="F8" s="19">
        <v>0</v>
      </c>
      <c r="G8" s="19">
        <v>0</v>
      </c>
      <c r="H8" s="19">
        <v>0</v>
      </c>
      <c r="I8" s="19">
        <v>0</v>
      </c>
      <c r="J8" s="19">
        <v>0</v>
      </c>
      <c r="K8" s="19">
        <v>0</v>
      </c>
      <c r="L8" s="19">
        <v>0</v>
      </c>
      <c r="M8" s="19">
        <v>0</v>
      </c>
      <c r="N8" s="19">
        <v>0</v>
      </c>
      <c r="O8" s="19">
        <v>0</v>
      </c>
      <c r="P8" s="19">
        <v>0</v>
      </c>
      <c r="Q8" s="19">
        <v>0</v>
      </c>
      <c r="R8" s="20">
        <f t="shared" si="4"/>
        <v>0</v>
      </c>
      <c r="S8" s="19"/>
      <c r="T8" s="10"/>
      <c r="U8" s="10"/>
      <c r="V8" s="10"/>
      <c r="W8" s="10"/>
      <c r="X8" s="19">
        <f t="shared" si="5"/>
        <v>0</v>
      </c>
      <c r="Y8" s="10"/>
      <c r="Z8" s="10"/>
    </row>
    <row r="9" spans="1:26" ht="16.5" customHeight="1" x14ac:dyDescent="0.2">
      <c r="A9" s="17">
        <v>3</v>
      </c>
      <c r="B9" s="18" t="s">
        <v>27</v>
      </c>
      <c r="C9" s="19">
        <v>672.63</v>
      </c>
      <c r="D9" s="19"/>
      <c r="E9" s="20">
        <f t="shared" si="3"/>
        <v>672.63</v>
      </c>
      <c r="F9" s="19">
        <v>270.13</v>
      </c>
      <c r="G9" s="19">
        <v>118.73</v>
      </c>
      <c r="H9" s="19">
        <v>59.82</v>
      </c>
      <c r="I9" s="19">
        <v>12.13</v>
      </c>
      <c r="J9" s="19">
        <v>49.79</v>
      </c>
      <c r="K9" s="19">
        <v>7.39</v>
      </c>
      <c r="L9" s="19">
        <v>37.76</v>
      </c>
      <c r="M9" s="19">
        <v>44.6</v>
      </c>
      <c r="N9" s="19">
        <v>29.85</v>
      </c>
      <c r="O9" s="19">
        <v>25.15</v>
      </c>
      <c r="P9" s="19">
        <v>7.17</v>
      </c>
      <c r="Q9" s="19">
        <v>10.11</v>
      </c>
      <c r="R9" s="20">
        <f t="shared" si="4"/>
        <v>672.63</v>
      </c>
      <c r="S9" s="19"/>
      <c r="T9" s="10"/>
      <c r="U9" s="10"/>
      <c r="V9" s="10"/>
      <c r="W9" s="10"/>
      <c r="X9" s="19">
        <f t="shared" si="5"/>
        <v>0</v>
      </c>
      <c r="Y9" s="10"/>
      <c r="Z9" s="10"/>
    </row>
    <row r="10" spans="1:26" ht="16.5" customHeight="1" x14ac:dyDescent="0.2">
      <c r="A10" s="17">
        <v>4</v>
      </c>
      <c r="B10" s="18" t="s">
        <v>28</v>
      </c>
      <c r="C10" s="19">
        <v>1081.08</v>
      </c>
      <c r="D10" s="19"/>
      <c r="E10" s="20">
        <f t="shared" si="3"/>
        <v>1081.08</v>
      </c>
      <c r="F10" s="19">
        <v>1081.08</v>
      </c>
      <c r="G10" s="19">
        <v>0</v>
      </c>
      <c r="H10" s="19">
        <v>0</v>
      </c>
      <c r="I10" s="19">
        <v>0</v>
      </c>
      <c r="J10" s="19">
        <v>0</v>
      </c>
      <c r="K10" s="19">
        <v>0</v>
      </c>
      <c r="L10" s="19">
        <v>0</v>
      </c>
      <c r="M10" s="19">
        <v>0</v>
      </c>
      <c r="N10" s="19">
        <v>0</v>
      </c>
      <c r="O10" s="19">
        <v>0</v>
      </c>
      <c r="P10" s="19">
        <v>0</v>
      </c>
      <c r="Q10" s="19">
        <v>0</v>
      </c>
      <c r="R10" s="20">
        <f t="shared" si="4"/>
        <v>1081.08</v>
      </c>
      <c r="S10" s="19"/>
      <c r="T10" s="10"/>
      <c r="U10" s="10"/>
      <c r="V10" s="10"/>
      <c r="W10" s="10"/>
      <c r="X10" s="19">
        <f t="shared" si="5"/>
        <v>0</v>
      </c>
      <c r="Y10" s="10"/>
      <c r="Z10" s="10"/>
    </row>
    <row r="11" spans="1:26" ht="16.5" customHeight="1" x14ac:dyDescent="0.2">
      <c r="A11" s="17">
        <v>5</v>
      </c>
      <c r="B11" s="18" t="s">
        <v>29</v>
      </c>
      <c r="C11" s="19">
        <v>471.5</v>
      </c>
      <c r="D11" s="19"/>
      <c r="E11" s="20">
        <f t="shared" si="3"/>
        <v>471.5</v>
      </c>
      <c r="F11" s="19">
        <v>471.5</v>
      </c>
      <c r="G11" s="19">
        <v>0</v>
      </c>
      <c r="H11" s="19">
        <v>0</v>
      </c>
      <c r="I11" s="19">
        <v>0</v>
      </c>
      <c r="J11" s="19">
        <v>0</v>
      </c>
      <c r="K11" s="19">
        <v>0</v>
      </c>
      <c r="L11" s="19">
        <v>0</v>
      </c>
      <c r="M11" s="19">
        <v>0</v>
      </c>
      <c r="N11" s="19">
        <v>0</v>
      </c>
      <c r="O11" s="19">
        <v>0</v>
      </c>
      <c r="P11" s="19">
        <v>0</v>
      </c>
      <c r="Q11" s="19">
        <v>0</v>
      </c>
      <c r="R11" s="20">
        <f t="shared" si="4"/>
        <v>471.5</v>
      </c>
      <c r="S11" s="19"/>
      <c r="T11" s="10"/>
      <c r="U11" s="10"/>
      <c r="V11" s="10"/>
      <c r="W11" s="10"/>
      <c r="X11" s="19">
        <f t="shared" si="5"/>
        <v>0</v>
      </c>
      <c r="Y11" s="10"/>
      <c r="Z11" s="10"/>
    </row>
    <row r="12" spans="1:26" ht="16.5" customHeight="1" x14ac:dyDescent="0.2">
      <c r="A12" s="17">
        <v>6</v>
      </c>
      <c r="B12" s="18" t="s">
        <v>30</v>
      </c>
      <c r="C12" s="19">
        <v>300.64</v>
      </c>
      <c r="D12" s="19"/>
      <c r="E12" s="20">
        <f t="shared" si="3"/>
        <v>300.64</v>
      </c>
      <c r="F12" s="19">
        <v>207.92</v>
      </c>
      <c r="G12" s="19">
        <v>22.04</v>
      </c>
      <c r="H12" s="19">
        <v>11.27</v>
      </c>
      <c r="I12" s="19">
        <v>4.3099999999999996</v>
      </c>
      <c r="J12" s="19">
        <v>10.5</v>
      </c>
      <c r="K12" s="19">
        <v>4.4400000000000004</v>
      </c>
      <c r="L12" s="19">
        <v>8.5500000000000007</v>
      </c>
      <c r="M12" s="19">
        <v>12.39</v>
      </c>
      <c r="N12" s="19">
        <v>4.62</v>
      </c>
      <c r="O12" s="19">
        <v>4.99</v>
      </c>
      <c r="P12" s="19">
        <v>4.09</v>
      </c>
      <c r="Q12" s="19">
        <v>5.52</v>
      </c>
      <c r="R12" s="20">
        <f t="shared" si="4"/>
        <v>300.63999999999993</v>
      </c>
      <c r="S12" s="19"/>
      <c r="T12" s="10"/>
      <c r="U12" s="10"/>
      <c r="V12" s="10"/>
      <c r="W12" s="10"/>
      <c r="X12" s="19">
        <f t="shared" si="5"/>
        <v>0</v>
      </c>
      <c r="Y12" s="10"/>
      <c r="Z12" s="10"/>
    </row>
    <row r="13" spans="1:26" ht="16.5" customHeight="1" x14ac:dyDescent="0.2">
      <c r="A13" s="17">
        <v>7</v>
      </c>
      <c r="B13" s="18" t="s">
        <v>31</v>
      </c>
      <c r="C13" s="19">
        <v>279.77</v>
      </c>
      <c r="D13" s="19"/>
      <c r="E13" s="20">
        <f t="shared" si="3"/>
        <v>279.77</v>
      </c>
      <c r="F13" s="19">
        <v>31.05</v>
      </c>
      <c r="G13" s="19">
        <v>57.78</v>
      </c>
      <c r="H13" s="19">
        <v>27.55</v>
      </c>
      <c r="I13" s="19">
        <v>2.86</v>
      </c>
      <c r="J13" s="19">
        <v>31.35</v>
      </c>
      <c r="K13" s="19">
        <v>12.95</v>
      </c>
      <c r="L13" s="19">
        <v>20.93</v>
      </c>
      <c r="M13" s="19">
        <v>45.31</v>
      </c>
      <c r="N13" s="19">
        <v>15.29</v>
      </c>
      <c r="O13" s="19">
        <v>13.48</v>
      </c>
      <c r="P13" s="19">
        <v>8.8699999999999992</v>
      </c>
      <c r="Q13" s="19">
        <v>12.35</v>
      </c>
      <c r="R13" s="20">
        <f t="shared" si="4"/>
        <v>279.77000000000004</v>
      </c>
      <c r="S13" s="19"/>
      <c r="T13" s="10"/>
      <c r="U13" s="10"/>
      <c r="V13" s="10"/>
      <c r="W13" s="10"/>
      <c r="X13" s="19">
        <f t="shared" si="5"/>
        <v>0</v>
      </c>
      <c r="Y13" s="10"/>
      <c r="Z13" s="10"/>
    </row>
    <row r="14" spans="1:26" ht="16.5" customHeight="1" x14ac:dyDescent="0.2">
      <c r="A14" s="17">
        <v>8</v>
      </c>
      <c r="B14" s="18" t="s">
        <v>32</v>
      </c>
      <c r="C14" s="19">
        <v>0</v>
      </c>
      <c r="D14" s="19"/>
      <c r="E14" s="20">
        <f t="shared" si="3"/>
        <v>0</v>
      </c>
      <c r="F14" s="19">
        <v>0</v>
      </c>
      <c r="G14" s="19">
        <v>0</v>
      </c>
      <c r="H14" s="19">
        <v>0</v>
      </c>
      <c r="I14" s="19">
        <v>0</v>
      </c>
      <c r="J14" s="19">
        <v>0</v>
      </c>
      <c r="K14" s="19">
        <v>0</v>
      </c>
      <c r="L14" s="19">
        <v>0</v>
      </c>
      <c r="M14" s="19">
        <v>0</v>
      </c>
      <c r="N14" s="19">
        <v>0</v>
      </c>
      <c r="O14" s="19">
        <v>0</v>
      </c>
      <c r="P14" s="19">
        <v>0</v>
      </c>
      <c r="Q14" s="19">
        <v>0</v>
      </c>
      <c r="R14" s="20">
        <f t="shared" si="4"/>
        <v>0</v>
      </c>
      <c r="S14" s="19"/>
      <c r="T14" s="10"/>
      <c r="U14" s="10"/>
      <c r="V14" s="10"/>
      <c r="W14" s="10"/>
      <c r="X14" s="19">
        <f t="shared" si="5"/>
        <v>0</v>
      </c>
      <c r="Y14" s="10"/>
      <c r="Z14" s="10"/>
    </row>
    <row r="15" spans="1:26" ht="16.5" customHeight="1" x14ac:dyDescent="0.2">
      <c r="A15" s="17">
        <v>9</v>
      </c>
      <c r="B15" s="18" t="s">
        <v>33</v>
      </c>
      <c r="C15" s="19">
        <v>17.190000000000001</v>
      </c>
      <c r="D15" s="19"/>
      <c r="E15" s="20">
        <f t="shared" si="3"/>
        <v>17.190000000000001</v>
      </c>
      <c r="F15" s="19">
        <v>6.6</v>
      </c>
      <c r="G15" s="19">
        <v>1.21</v>
      </c>
      <c r="H15" s="19">
        <v>0.87</v>
      </c>
      <c r="I15" s="19">
        <v>0.96</v>
      </c>
      <c r="J15" s="19">
        <v>1.03</v>
      </c>
      <c r="K15" s="19">
        <v>0.89</v>
      </c>
      <c r="L15" s="19">
        <v>0.98</v>
      </c>
      <c r="M15" s="19">
        <v>1.07</v>
      </c>
      <c r="N15" s="19">
        <v>0.89</v>
      </c>
      <c r="O15" s="19">
        <v>0.96</v>
      </c>
      <c r="P15" s="19">
        <v>0.82</v>
      </c>
      <c r="Q15" s="19">
        <v>0.91</v>
      </c>
      <c r="R15" s="20">
        <f t="shared" si="4"/>
        <v>17.190000000000001</v>
      </c>
      <c r="S15" s="19"/>
      <c r="T15" s="10"/>
      <c r="U15" s="10"/>
      <c r="V15" s="10"/>
      <c r="W15" s="10"/>
      <c r="X15" s="19">
        <f t="shared" si="5"/>
        <v>0</v>
      </c>
      <c r="Y15" s="10"/>
      <c r="Z15" s="10"/>
    </row>
    <row r="16" spans="1:26" ht="16.5" customHeight="1" x14ac:dyDescent="0.2">
      <c r="A16" s="17">
        <v>10</v>
      </c>
      <c r="B16" s="18" t="s">
        <v>34</v>
      </c>
      <c r="C16" s="19">
        <v>28.92</v>
      </c>
      <c r="D16" s="19"/>
      <c r="E16" s="20">
        <f t="shared" si="3"/>
        <v>28.92</v>
      </c>
      <c r="F16" s="19">
        <v>28.92</v>
      </c>
      <c r="G16" s="19">
        <v>0</v>
      </c>
      <c r="H16" s="19">
        <v>0</v>
      </c>
      <c r="I16" s="19">
        <v>0</v>
      </c>
      <c r="J16" s="19">
        <v>0</v>
      </c>
      <c r="K16" s="19">
        <v>0</v>
      </c>
      <c r="L16" s="19">
        <v>0</v>
      </c>
      <c r="M16" s="19">
        <v>0</v>
      </c>
      <c r="N16" s="19">
        <v>0</v>
      </c>
      <c r="O16" s="19">
        <v>0</v>
      </c>
      <c r="P16" s="19">
        <v>0</v>
      </c>
      <c r="Q16" s="19">
        <v>0</v>
      </c>
      <c r="R16" s="20">
        <f t="shared" si="4"/>
        <v>28.92</v>
      </c>
      <c r="S16" s="19"/>
      <c r="T16" s="10"/>
      <c r="U16" s="10"/>
      <c r="V16" s="10"/>
      <c r="W16" s="10"/>
      <c r="X16" s="19">
        <f t="shared" si="5"/>
        <v>0</v>
      </c>
      <c r="Y16" s="10"/>
      <c r="Z16" s="10"/>
    </row>
    <row r="17" spans="1:26" ht="16.5" customHeight="1" x14ac:dyDescent="0.2">
      <c r="A17" s="17">
        <v>11</v>
      </c>
      <c r="B17" s="18" t="s">
        <v>35</v>
      </c>
      <c r="C17" s="19">
        <v>100</v>
      </c>
      <c r="D17" s="19"/>
      <c r="E17" s="20">
        <f t="shared" si="3"/>
        <v>100</v>
      </c>
      <c r="F17" s="19">
        <v>100</v>
      </c>
      <c r="G17" s="19">
        <v>0</v>
      </c>
      <c r="H17" s="19">
        <v>0</v>
      </c>
      <c r="I17" s="19">
        <v>0</v>
      </c>
      <c r="J17" s="19">
        <v>0</v>
      </c>
      <c r="K17" s="19">
        <v>0</v>
      </c>
      <c r="L17" s="19">
        <v>0</v>
      </c>
      <c r="M17" s="19">
        <v>0</v>
      </c>
      <c r="N17" s="19">
        <v>0</v>
      </c>
      <c r="O17" s="19">
        <v>0</v>
      </c>
      <c r="P17" s="19">
        <v>0</v>
      </c>
      <c r="Q17" s="19">
        <v>0</v>
      </c>
      <c r="R17" s="20">
        <v>100</v>
      </c>
      <c r="S17" s="19"/>
      <c r="T17" s="10"/>
      <c r="U17" s="10"/>
      <c r="V17" s="10"/>
      <c r="W17" s="10"/>
      <c r="X17" s="19">
        <f t="shared" si="5"/>
        <v>0</v>
      </c>
      <c r="Y17" s="10"/>
      <c r="Z17" s="10"/>
    </row>
    <row r="18" spans="1:26" ht="16.5" customHeight="1" x14ac:dyDescent="0.2">
      <c r="A18" s="17">
        <v>12</v>
      </c>
      <c r="B18" s="18" t="s">
        <v>36</v>
      </c>
      <c r="C18" s="19">
        <v>145.13</v>
      </c>
      <c r="D18" s="19"/>
      <c r="E18" s="20">
        <f t="shared" si="3"/>
        <v>145.13</v>
      </c>
      <c r="F18" s="19">
        <v>145.13</v>
      </c>
      <c r="G18" s="19">
        <v>0</v>
      </c>
      <c r="H18" s="19">
        <v>0</v>
      </c>
      <c r="I18" s="19">
        <v>0</v>
      </c>
      <c r="J18" s="19">
        <v>0</v>
      </c>
      <c r="K18" s="19">
        <v>0</v>
      </c>
      <c r="L18" s="19">
        <v>0</v>
      </c>
      <c r="M18" s="19">
        <v>0</v>
      </c>
      <c r="N18" s="19">
        <v>0</v>
      </c>
      <c r="O18" s="19">
        <v>0</v>
      </c>
      <c r="P18" s="19">
        <v>0</v>
      </c>
      <c r="Q18" s="19">
        <v>0</v>
      </c>
      <c r="R18" s="20">
        <f t="shared" ref="R18:R24" si="6">SUM(F18:Q18)</f>
        <v>145.13</v>
      </c>
      <c r="S18" s="19"/>
      <c r="T18" s="10"/>
      <c r="U18" s="10"/>
      <c r="V18" s="10"/>
      <c r="W18" s="10"/>
      <c r="X18" s="19">
        <f t="shared" si="5"/>
        <v>0</v>
      </c>
      <c r="Y18" s="10"/>
      <c r="Z18" s="10"/>
    </row>
    <row r="19" spans="1:26" ht="16.5" customHeight="1" x14ac:dyDescent="0.2">
      <c r="A19" s="17">
        <v>13</v>
      </c>
      <c r="B19" s="18" t="s">
        <v>37</v>
      </c>
      <c r="C19" s="19">
        <v>0</v>
      </c>
      <c r="D19" s="19"/>
      <c r="E19" s="20">
        <f t="shared" si="3"/>
        <v>0</v>
      </c>
      <c r="F19" s="19">
        <v>0</v>
      </c>
      <c r="G19" s="19">
        <v>0</v>
      </c>
      <c r="H19" s="19">
        <v>0</v>
      </c>
      <c r="I19" s="19">
        <v>0</v>
      </c>
      <c r="J19" s="19">
        <v>0</v>
      </c>
      <c r="K19" s="19">
        <v>0</v>
      </c>
      <c r="L19" s="19">
        <v>0</v>
      </c>
      <c r="M19" s="19">
        <v>0</v>
      </c>
      <c r="N19" s="19">
        <v>0</v>
      </c>
      <c r="O19" s="19">
        <v>0</v>
      </c>
      <c r="P19" s="19">
        <v>0</v>
      </c>
      <c r="Q19" s="19">
        <v>0</v>
      </c>
      <c r="R19" s="20">
        <f t="shared" si="6"/>
        <v>0</v>
      </c>
      <c r="S19" s="19"/>
      <c r="T19" s="10"/>
      <c r="U19" s="10"/>
      <c r="V19" s="10"/>
      <c r="W19" s="10"/>
      <c r="X19" s="19">
        <f t="shared" si="5"/>
        <v>0</v>
      </c>
      <c r="Y19" s="10"/>
      <c r="Z19" s="10"/>
    </row>
    <row r="20" spans="1:26" ht="16.5" customHeight="1" x14ac:dyDescent="0.2">
      <c r="A20" s="17">
        <v>14</v>
      </c>
      <c r="B20" s="18" t="s">
        <v>38</v>
      </c>
      <c r="C20" s="19">
        <v>2.5</v>
      </c>
      <c r="D20" s="19"/>
      <c r="E20" s="20">
        <f t="shared" si="3"/>
        <v>2.5</v>
      </c>
      <c r="F20" s="19">
        <v>2.5</v>
      </c>
      <c r="G20" s="19">
        <v>0</v>
      </c>
      <c r="H20" s="19">
        <v>0</v>
      </c>
      <c r="I20" s="19">
        <v>0</v>
      </c>
      <c r="J20" s="19">
        <v>0</v>
      </c>
      <c r="K20" s="19">
        <v>0</v>
      </c>
      <c r="L20" s="19">
        <v>0</v>
      </c>
      <c r="M20" s="19">
        <v>0</v>
      </c>
      <c r="N20" s="19">
        <v>0</v>
      </c>
      <c r="O20" s="19">
        <v>0</v>
      </c>
      <c r="P20" s="19">
        <v>0</v>
      </c>
      <c r="Q20" s="19">
        <v>0</v>
      </c>
      <c r="R20" s="20">
        <f t="shared" si="6"/>
        <v>2.5</v>
      </c>
      <c r="S20" s="19"/>
      <c r="T20" s="10"/>
      <c r="U20" s="10"/>
      <c r="V20" s="10"/>
      <c r="W20" s="10"/>
      <c r="X20" s="19">
        <f t="shared" si="5"/>
        <v>0</v>
      </c>
      <c r="Y20" s="10"/>
      <c r="Z20" s="10"/>
    </row>
    <row r="21" spans="1:26" ht="16.5" customHeight="1" x14ac:dyDescent="0.2">
      <c r="A21" s="17">
        <v>15</v>
      </c>
      <c r="B21" s="18" t="s">
        <v>39</v>
      </c>
      <c r="C21" s="19">
        <v>224.94</v>
      </c>
      <c r="D21" s="19"/>
      <c r="E21" s="20">
        <f t="shared" si="3"/>
        <v>224.94</v>
      </c>
      <c r="F21" s="19">
        <v>32.82</v>
      </c>
      <c r="G21" s="19">
        <v>37</v>
      </c>
      <c r="H21" s="19">
        <v>3.34</v>
      </c>
      <c r="I21" s="19">
        <v>39.65</v>
      </c>
      <c r="J21" s="19">
        <v>2</v>
      </c>
      <c r="K21" s="19">
        <v>0</v>
      </c>
      <c r="L21" s="19">
        <v>31</v>
      </c>
      <c r="M21" s="19">
        <v>2.5299999999999998</v>
      </c>
      <c r="N21" s="19">
        <v>0</v>
      </c>
      <c r="O21" s="19">
        <v>1.26</v>
      </c>
      <c r="P21" s="19">
        <v>37.909999999999997</v>
      </c>
      <c r="Q21" s="19">
        <v>37.43</v>
      </c>
      <c r="R21" s="20">
        <f t="shared" si="6"/>
        <v>224.94</v>
      </c>
      <c r="S21" s="19"/>
      <c r="T21" s="10"/>
      <c r="U21" s="10"/>
      <c r="V21" s="10"/>
      <c r="W21" s="10"/>
      <c r="X21" s="19">
        <f t="shared" si="5"/>
        <v>0</v>
      </c>
      <c r="Y21" s="10"/>
      <c r="Z21" s="10"/>
    </row>
    <row r="22" spans="1:26" ht="16.5" customHeight="1" x14ac:dyDescent="0.2">
      <c r="A22" s="17">
        <v>16</v>
      </c>
      <c r="B22" s="18" t="s">
        <v>40</v>
      </c>
      <c r="C22" s="19">
        <v>0</v>
      </c>
      <c r="D22" s="19"/>
      <c r="E22" s="20">
        <f t="shared" si="3"/>
        <v>0</v>
      </c>
      <c r="F22" s="19">
        <v>0</v>
      </c>
      <c r="G22" s="19">
        <v>0</v>
      </c>
      <c r="H22" s="19">
        <v>0</v>
      </c>
      <c r="I22" s="19">
        <v>0</v>
      </c>
      <c r="J22" s="19">
        <v>0</v>
      </c>
      <c r="K22" s="19">
        <v>0</v>
      </c>
      <c r="L22" s="19">
        <v>0</v>
      </c>
      <c r="M22" s="19">
        <v>0</v>
      </c>
      <c r="N22" s="19">
        <v>0</v>
      </c>
      <c r="O22" s="19">
        <v>0</v>
      </c>
      <c r="P22" s="19">
        <v>0</v>
      </c>
      <c r="Q22" s="19">
        <v>0</v>
      </c>
      <c r="R22" s="20">
        <f t="shared" si="6"/>
        <v>0</v>
      </c>
      <c r="S22" s="19"/>
      <c r="T22" s="10"/>
      <c r="U22" s="10"/>
      <c r="V22" s="10"/>
      <c r="W22" s="10"/>
      <c r="X22" s="19">
        <f t="shared" si="5"/>
        <v>0</v>
      </c>
      <c r="Y22" s="10"/>
      <c r="Z22" s="10"/>
    </row>
    <row r="23" spans="1:26" ht="16.5" customHeight="1" x14ac:dyDescent="0.2">
      <c r="A23" s="17">
        <v>17</v>
      </c>
      <c r="B23" s="18" t="s">
        <v>41</v>
      </c>
      <c r="C23" s="19">
        <v>360.53</v>
      </c>
      <c r="D23" s="19"/>
      <c r="E23" s="20">
        <f t="shared" si="3"/>
        <v>360.53</v>
      </c>
      <c r="F23" s="19">
        <v>302.89999999999998</v>
      </c>
      <c r="G23" s="19">
        <v>2</v>
      </c>
      <c r="H23" s="19">
        <v>10.41</v>
      </c>
      <c r="I23" s="19">
        <v>2</v>
      </c>
      <c r="J23" s="19">
        <v>8.02</v>
      </c>
      <c r="K23" s="19">
        <v>4.3499999999999996</v>
      </c>
      <c r="L23" s="19">
        <v>7.01</v>
      </c>
      <c r="M23" s="19">
        <v>10.26</v>
      </c>
      <c r="N23" s="19">
        <v>2</v>
      </c>
      <c r="O23" s="19">
        <v>4.93</v>
      </c>
      <c r="P23" s="19">
        <v>2</v>
      </c>
      <c r="Q23" s="19">
        <v>4.6500000000000004</v>
      </c>
      <c r="R23" s="20">
        <f t="shared" si="6"/>
        <v>360.53</v>
      </c>
      <c r="S23" s="19"/>
      <c r="T23" s="10"/>
      <c r="U23" s="10"/>
      <c r="V23" s="10"/>
      <c r="W23" s="10"/>
      <c r="X23" s="19">
        <f t="shared" si="5"/>
        <v>0</v>
      </c>
      <c r="Y23" s="10"/>
      <c r="Z23" s="10"/>
    </row>
    <row r="24" spans="1:26" ht="16.5" customHeight="1" x14ac:dyDescent="0.2">
      <c r="A24" s="17">
        <v>18</v>
      </c>
      <c r="B24" s="18" t="s">
        <v>42</v>
      </c>
      <c r="C24" s="19">
        <v>385.11</v>
      </c>
      <c r="D24" s="19"/>
      <c r="E24" s="20">
        <f t="shared" si="3"/>
        <v>385.11</v>
      </c>
      <c r="F24" s="19">
        <v>385.11</v>
      </c>
      <c r="G24" s="19">
        <v>0</v>
      </c>
      <c r="H24" s="19">
        <v>0</v>
      </c>
      <c r="I24" s="19">
        <v>0</v>
      </c>
      <c r="J24" s="19">
        <v>0</v>
      </c>
      <c r="K24" s="19">
        <v>0</v>
      </c>
      <c r="L24" s="19">
        <v>0</v>
      </c>
      <c r="M24" s="19">
        <v>0</v>
      </c>
      <c r="N24" s="19">
        <v>0</v>
      </c>
      <c r="O24" s="19">
        <v>0</v>
      </c>
      <c r="P24" s="19">
        <v>0</v>
      </c>
      <c r="Q24" s="19">
        <v>0</v>
      </c>
      <c r="R24" s="20">
        <f t="shared" si="6"/>
        <v>385.11</v>
      </c>
      <c r="S24" s="19"/>
      <c r="T24" s="10"/>
      <c r="U24" s="10"/>
      <c r="V24" s="10"/>
      <c r="W24" s="10"/>
      <c r="X24" s="19">
        <f t="shared" si="5"/>
        <v>0</v>
      </c>
      <c r="Y24" s="10"/>
      <c r="Z24" s="10"/>
    </row>
    <row r="25" spans="1:26" ht="16.5" customHeight="1" x14ac:dyDescent="0.2">
      <c r="A25" s="14"/>
      <c r="B25" s="15" t="s">
        <v>43</v>
      </c>
      <c r="C25" s="16">
        <f t="shared" ref="C25:R25" si="7">C26+C27</f>
        <v>0.5</v>
      </c>
      <c r="D25" s="16">
        <f t="shared" si="7"/>
        <v>0</v>
      </c>
      <c r="E25" s="16">
        <f t="shared" si="7"/>
        <v>0.5</v>
      </c>
      <c r="F25" s="16">
        <f t="shared" si="7"/>
        <v>0</v>
      </c>
      <c r="G25" s="16">
        <f t="shared" si="7"/>
        <v>0.5</v>
      </c>
      <c r="H25" s="16">
        <f t="shared" si="7"/>
        <v>0</v>
      </c>
      <c r="I25" s="16">
        <f t="shared" si="7"/>
        <v>0</v>
      </c>
      <c r="J25" s="16">
        <f t="shared" si="7"/>
        <v>0</v>
      </c>
      <c r="K25" s="16">
        <f t="shared" si="7"/>
        <v>0</v>
      </c>
      <c r="L25" s="16">
        <f t="shared" si="7"/>
        <v>0</v>
      </c>
      <c r="M25" s="16">
        <f t="shared" si="7"/>
        <v>0</v>
      </c>
      <c r="N25" s="16">
        <f t="shared" si="7"/>
        <v>0</v>
      </c>
      <c r="O25" s="16">
        <f t="shared" si="7"/>
        <v>0</v>
      </c>
      <c r="P25" s="16">
        <f t="shared" si="7"/>
        <v>0</v>
      </c>
      <c r="Q25" s="16">
        <f t="shared" si="7"/>
        <v>0</v>
      </c>
      <c r="R25" s="16">
        <f t="shared" si="7"/>
        <v>0.5</v>
      </c>
      <c r="S25" s="16"/>
      <c r="T25" s="10"/>
      <c r="U25" s="10"/>
      <c r="V25" s="10"/>
      <c r="W25" s="10"/>
      <c r="X25" s="16">
        <f>X26+X27</f>
        <v>0</v>
      </c>
      <c r="Y25" s="10"/>
      <c r="Z25" s="10"/>
    </row>
    <row r="26" spans="1:26" ht="16.5" customHeight="1" x14ac:dyDescent="0.2">
      <c r="A26" s="17">
        <v>19</v>
      </c>
      <c r="B26" s="18" t="s">
        <v>44</v>
      </c>
      <c r="C26" s="19">
        <v>0.5</v>
      </c>
      <c r="D26" s="19"/>
      <c r="E26" s="20">
        <f t="shared" ref="E26:E27" si="8">C26+D26</f>
        <v>0.5</v>
      </c>
      <c r="F26" s="19"/>
      <c r="G26" s="19">
        <v>0.5</v>
      </c>
      <c r="H26" s="19"/>
      <c r="I26" s="19"/>
      <c r="J26" s="19"/>
      <c r="K26" s="19"/>
      <c r="L26" s="19"/>
      <c r="M26" s="19"/>
      <c r="N26" s="19"/>
      <c r="O26" s="19"/>
      <c r="P26" s="19"/>
      <c r="Q26" s="19"/>
      <c r="R26" s="20">
        <f t="shared" ref="R26:R27" si="9">SUM(F26:Q26)</f>
        <v>0.5</v>
      </c>
      <c r="S26" s="21" t="s">
        <v>45</v>
      </c>
      <c r="T26" s="10"/>
      <c r="U26" s="10"/>
      <c r="V26" s="10"/>
      <c r="W26" s="10"/>
      <c r="X26" s="19">
        <f t="shared" ref="X26:X27" si="10">E26-R26</f>
        <v>0</v>
      </c>
      <c r="Y26" s="10"/>
      <c r="Z26" s="10"/>
    </row>
    <row r="27" spans="1:26" ht="16.5" customHeight="1" x14ac:dyDescent="0.2">
      <c r="A27" s="17">
        <v>20</v>
      </c>
      <c r="B27" s="18" t="s">
        <v>46</v>
      </c>
      <c r="C27" s="19">
        <v>0</v>
      </c>
      <c r="D27" s="19"/>
      <c r="E27" s="20">
        <f t="shared" si="8"/>
        <v>0</v>
      </c>
      <c r="F27" s="19"/>
      <c r="G27" s="19"/>
      <c r="H27" s="19"/>
      <c r="I27" s="19"/>
      <c r="J27" s="19"/>
      <c r="K27" s="19"/>
      <c r="L27" s="19"/>
      <c r="M27" s="19"/>
      <c r="N27" s="19"/>
      <c r="O27" s="19"/>
      <c r="P27" s="19"/>
      <c r="Q27" s="19"/>
      <c r="R27" s="20">
        <f t="shared" si="9"/>
        <v>0</v>
      </c>
      <c r="S27" s="19"/>
      <c r="T27" s="10"/>
      <c r="U27" s="10"/>
      <c r="V27" s="10"/>
      <c r="W27" s="10"/>
      <c r="X27" s="19">
        <f t="shared" si="10"/>
        <v>0</v>
      </c>
      <c r="Y27" s="10"/>
      <c r="Z27" s="10"/>
    </row>
    <row r="28" spans="1:26" ht="16.5" customHeight="1" x14ac:dyDescent="0.2">
      <c r="A28" s="14"/>
      <c r="B28" s="15" t="s">
        <v>47</v>
      </c>
      <c r="C28" s="16">
        <f t="shared" ref="C28:R28" si="11">SUM(C29:C39)</f>
        <v>2019.26</v>
      </c>
      <c r="D28" s="16">
        <f t="shared" si="11"/>
        <v>0</v>
      </c>
      <c r="E28" s="16">
        <f t="shared" si="11"/>
        <v>2019.26</v>
      </c>
      <c r="F28" s="16">
        <f t="shared" si="11"/>
        <v>1458.1599999999996</v>
      </c>
      <c r="G28" s="16">
        <f t="shared" si="11"/>
        <v>114.44999999999999</v>
      </c>
      <c r="H28" s="16">
        <f t="shared" si="11"/>
        <v>59.75</v>
      </c>
      <c r="I28" s="16">
        <f t="shared" si="11"/>
        <v>25.610000000000003</v>
      </c>
      <c r="J28" s="16">
        <f t="shared" si="11"/>
        <v>53.539999999999992</v>
      </c>
      <c r="K28" s="16">
        <f t="shared" si="11"/>
        <v>25.79</v>
      </c>
      <c r="L28" s="16">
        <f t="shared" si="11"/>
        <v>48.2</v>
      </c>
      <c r="M28" s="16">
        <f t="shared" si="11"/>
        <v>85.219999999999985</v>
      </c>
      <c r="N28" s="16">
        <f t="shared" si="11"/>
        <v>27.549999999999997</v>
      </c>
      <c r="O28" s="16">
        <f t="shared" si="11"/>
        <v>48.16</v>
      </c>
      <c r="P28" s="16">
        <f t="shared" si="11"/>
        <v>27.82</v>
      </c>
      <c r="Q28" s="16">
        <f t="shared" si="11"/>
        <v>45.01</v>
      </c>
      <c r="R28" s="16">
        <f t="shared" si="11"/>
        <v>2019.26</v>
      </c>
      <c r="S28" s="16"/>
      <c r="T28" s="10"/>
      <c r="U28" s="10"/>
      <c r="V28" s="10"/>
      <c r="W28" s="10"/>
      <c r="X28" s="16">
        <f>SUM(X29:X39)</f>
        <v>0</v>
      </c>
      <c r="Y28" s="10"/>
      <c r="Z28" s="10"/>
    </row>
    <row r="29" spans="1:26" ht="16.5" customHeight="1" x14ac:dyDescent="0.2">
      <c r="A29" s="17">
        <v>21</v>
      </c>
      <c r="B29" s="18" t="s">
        <v>48</v>
      </c>
      <c r="C29" s="19">
        <v>471.77</v>
      </c>
      <c r="D29" s="19"/>
      <c r="E29" s="20">
        <f t="shared" ref="E29:E39" si="12">C29+D29</f>
        <v>471.77</v>
      </c>
      <c r="F29" s="22">
        <f>185.72-0.04</f>
        <v>185.68</v>
      </c>
      <c r="G29" s="23">
        <v>58.55</v>
      </c>
      <c r="H29" s="23">
        <v>29.33</v>
      </c>
      <c r="I29" s="23">
        <v>14.72</v>
      </c>
      <c r="J29" s="23">
        <v>22.02</v>
      </c>
      <c r="K29" s="23">
        <v>14.72</v>
      </c>
      <c r="L29" s="23">
        <v>22.02</v>
      </c>
      <c r="M29" s="23">
        <v>43.94</v>
      </c>
      <c r="N29" s="23">
        <v>14.72</v>
      </c>
      <c r="O29" s="23">
        <v>22.02</v>
      </c>
      <c r="P29" s="23">
        <v>14.72</v>
      </c>
      <c r="Q29" s="23">
        <v>29.33</v>
      </c>
      <c r="R29" s="20">
        <f t="shared" ref="R29:R39" si="13">SUM(F29:Q29)</f>
        <v>471.77000000000004</v>
      </c>
      <c r="S29" s="19"/>
      <c r="T29" s="10"/>
      <c r="U29" s="10"/>
      <c r="V29" s="10"/>
      <c r="W29" s="10"/>
      <c r="X29" s="19">
        <f t="shared" ref="X29:X39" si="14">E29-R29</f>
        <v>0</v>
      </c>
      <c r="Y29" s="10"/>
      <c r="Z29" s="10"/>
    </row>
    <row r="30" spans="1:26" ht="16.5" customHeight="1" x14ac:dyDescent="0.2">
      <c r="A30" s="17">
        <v>22</v>
      </c>
      <c r="B30" s="18" t="s">
        <v>49</v>
      </c>
      <c r="C30" s="19">
        <v>411.64</v>
      </c>
      <c r="D30" s="19"/>
      <c r="E30" s="20">
        <f t="shared" si="12"/>
        <v>411.64</v>
      </c>
      <c r="F30" s="22">
        <v>401.04</v>
      </c>
      <c r="G30" s="19">
        <v>3</v>
      </c>
      <c r="H30" s="19"/>
      <c r="I30" s="19"/>
      <c r="J30" s="19">
        <v>3.8</v>
      </c>
      <c r="K30" s="19"/>
      <c r="L30" s="19"/>
      <c r="M30" s="19">
        <v>3.8</v>
      </c>
      <c r="N30" s="19"/>
      <c r="O30" s="19"/>
      <c r="P30" s="19"/>
      <c r="Q30" s="19"/>
      <c r="R30" s="20">
        <f t="shared" si="13"/>
        <v>411.64000000000004</v>
      </c>
      <c r="S30" s="19"/>
      <c r="T30" s="10"/>
      <c r="U30" s="10"/>
      <c r="V30" s="10"/>
      <c r="W30" s="10"/>
      <c r="X30" s="19">
        <f t="shared" si="14"/>
        <v>0</v>
      </c>
      <c r="Y30" s="10"/>
      <c r="Z30" s="10"/>
    </row>
    <row r="31" spans="1:26" ht="16.5" customHeight="1" x14ac:dyDescent="0.2">
      <c r="A31" s="17">
        <v>23</v>
      </c>
      <c r="B31" s="18" t="s">
        <v>50</v>
      </c>
      <c r="C31" s="19">
        <v>490.46</v>
      </c>
      <c r="D31" s="19"/>
      <c r="E31" s="20">
        <f t="shared" si="12"/>
        <v>490.46</v>
      </c>
      <c r="F31" s="19">
        <v>470.36</v>
      </c>
      <c r="G31" s="19">
        <v>3.3</v>
      </c>
      <c r="H31" s="19">
        <v>2.64</v>
      </c>
      <c r="I31" s="19">
        <v>0.9</v>
      </c>
      <c r="J31" s="19">
        <v>1.2</v>
      </c>
      <c r="K31" s="19">
        <v>0.72</v>
      </c>
      <c r="L31" s="19">
        <v>1.8</v>
      </c>
      <c r="M31" s="19">
        <v>3.48</v>
      </c>
      <c r="N31" s="19">
        <v>1.44</v>
      </c>
      <c r="O31" s="19">
        <v>1.38</v>
      </c>
      <c r="P31" s="19">
        <v>1.5</v>
      </c>
      <c r="Q31" s="19">
        <v>1.74</v>
      </c>
      <c r="R31" s="20">
        <f t="shared" si="13"/>
        <v>490.46000000000004</v>
      </c>
      <c r="S31" s="19"/>
      <c r="T31" s="10"/>
      <c r="U31" s="10"/>
      <c r="V31" s="10"/>
      <c r="W31" s="10"/>
      <c r="X31" s="19">
        <f t="shared" si="14"/>
        <v>0</v>
      </c>
      <c r="Y31" s="10"/>
      <c r="Z31" s="10"/>
    </row>
    <row r="32" spans="1:26" ht="16.5" customHeight="1" x14ac:dyDescent="0.2">
      <c r="A32" s="17">
        <v>24</v>
      </c>
      <c r="B32" s="18" t="s">
        <v>51</v>
      </c>
      <c r="C32" s="19">
        <v>173.11</v>
      </c>
      <c r="D32" s="19"/>
      <c r="E32" s="20">
        <f t="shared" si="12"/>
        <v>173.11</v>
      </c>
      <c r="F32" s="22">
        <v>5.0999999999999996</v>
      </c>
      <c r="G32" s="24">
        <v>37.31</v>
      </c>
      <c r="H32" s="23">
        <v>20.93</v>
      </c>
      <c r="I32" s="23">
        <v>4.34</v>
      </c>
      <c r="J32" s="24">
        <v>19.920000000000002</v>
      </c>
      <c r="K32" s="23">
        <v>5.14</v>
      </c>
      <c r="L32" s="23">
        <v>17.54</v>
      </c>
      <c r="M32" s="24">
        <v>24.22</v>
      </c>
      <c r="N32" s="23">
        <v>5.74</v>
      </c>
      <c r="O32" s="23">
        <v>18.62</v>
      </c>
      <c r="P32" s="23">
        <v>5.93</v>
      </c>
      <c r="Q32" s="23">
        <v>8.32</v>
      </c>
      <c r="R32" s="20">
        <f t="shared" si="13"/>
        <v>173.11</v>
      </c>
      <c r="S32" s="19"/>
      <c r="T32" s="10"/>
      <c r="U32" s="10"/>
      <c r="V32" s="10"/>
      <c r="W32" s="10"/>
      <c r="X32" s="19">
        <f t="shared" si="14"/>
        <v>0</v>
      </c>
      <c r="Y32" s="10"/>
      <c r="Z32" s="10"/>
    </row>
    <row r="33" spans="1:26" ht="16.5" customHeight="1" x14ac:dyDescent="0.2">
      <c r="A33" s="17">
        <v>25</v>
      </c>
      <c r="B33" s="18" t="s">
        <v>52</v>
      </c>
      <c r="C33" s="19">
        <v>13.99</v>
      </c>
      <c r="D33" s="19"/>
      <c r="E33" s="20">
        <f t="shared" si="12"/>
        <v>13.99</v>
      </c>
      <c r="F33" s="25">
        <v>1</v>
      </c>
      <c r="G33" s="26">
        <v>3.99</v>
      </c>
      <c r="H33" s="26">
        <v>1.2</v>
      </c>
      <c r="I33" s="26">
        <v>0.78</v>
      </c>
      <c r="J33" s="26">
        <v>1.23</v>
      </c>
      <c r="K33" s="26">
        <v>0.54</v>
      </c>
      <c r="L33" s="27">
        <v>1.02</v>
      </c>
      <c r="M33" s="27">
        <v>1.66</v>
      </c>
      <c r="N33" s="27">
        <v>0.79</v>
      </c>
      <c r="O33" s="27">
        <v>0.56999999999999995</v>
      </c>
      <c r="P33" s="27">
        <v>0.5</v>
      </c>
      <c r="Q33" s="26">
        <v>0.71</v>
      </c>
      <c r="R33" s="20">
        <f t="shared" si="13"/>
        <v>13.990000000000002</v>
      </c>
      <c r="S33" s="19"/>
      <c r="T33" s="10"/>
      <c r="U33" s="10"/>
      <c r="V33" s="10"/>
      <c r="W33" s="10"/>
      <c r="X33" s="19">
        <f t="shared" si="14"/>
        <v>0</v>
      </c>
      <c r="Y33" s="10"/>
      <c r="Z33" s="10"/>
    </row>
    <row r="34" spans="1:26" ht="16.5" customHeight="1" x14ac:dyDescent="0.2">
      <c r="A34" s="17">
        <v>26</v>
      </c>
      <c r="B34" s="18" t="s">
        <v>53</v>
      </c>
      <c r="C34" s="19">
        <v>101.48</v>
      </c>
      <c r="D34" s="19"/>
      <c r="E34" s="20">
        <f t="shared" si="12"/>
        <v>101.48</v>
      </c>
      <c r="F34" s="25">
        <v>66.02</v>
      </c>
      <c r="G34" s="26">
        <v>5.5</v>
      </c>
      <c r="H34" s="26">
        <v>3.82</v>
      </c>
      <c r="I34" s="28">
        <v>2.0699999999999998</v>
      </c>
      <c r="J34" s="26">
        <v>2.57</v>
      </c>
      <c r="K34" s="29">
        <v>1.88</v>
      </c>
      <c r="L34" s="22">
        <v>3.02</v>
      </c>
      <c r="M34" s="23">
        <v>5.32</v>
      </c>
      <c r="N34" s="23">
        <v>2.56</v>
      </c>
      <c r="O34" s="23">
        <v>2.77</v>
      </c>
      <c r="P34" s="23">
        <v>2.87</v>
      </c>
      <c r="Q34" s="26">
        <v>3.08</v>
      </c>
      <c r="R34" s="20">
        <f t="shared" si="13"/>
        <v>101.47999999999996</v>
      </c>
      <c r="S34" s="19"/>
      <c r="T34" s="10"/>
      <c r="U34" s="10"/>
      <c r="V34" s="10"/>
      <c r="W34" s="10"/>
      <c r="X34" s="19">
        <f t="shared" si="14"/>
        <v>0</v>
      </c>
      <c r="Y34" s="10"/>
      <c r="Z34" s="10"/>
    </row>
    <row r="35" spans="1:26" ht="16.5" customHeight="1" x14ac:dyDescent="0.2">
      <c r="A35" s="17">
        <v>27</v>
      </c>
      <c r="B35" s="18" t="s">
        <v>54</v>
      </c>
      <c r="C35" s="19">
        <v>75.709999999999994</v>
      </c>
      <c r="D35" s="19"/>
      <c r="E35" s="20">
        <f t="shared" si="12"/>
        <v>75.709999999999994</v>
      </c>
      <c r="F35" s="22">
        <v>47.86</v>
      </c>
      <c r="G35" s="23">
        <v>2.8</v>
      </c>
      <c r="H35" s="23">
        <v>1.83</v>
      </c>
      <c r="I35" s="24">
        <v>2.8</v>
      </c>
      <c r="J35" s="23">
        <v>2.8</v>
      </c>
      <c r="K35" s="23">
        <v>2.79</v>
      </c>
      <c r="L35" s="26">
        <v>2.8</v>
      </c>
      <c r="M35" s="26">
        <v>2.8</v>
      </c>
      <c r="N35" s="28">
        <v>2.2999999999999998</v>
      </c>
      <c r="O35" s="26">
        <v>2.8</v>
      </c>
      <c r="P35" s="28">
        <v>2.2999999999999998</v>
      </c>
      <c r="Q35" s="23">
        <v>1.83</v>
      </c>
      <c r="R35" s="20">
        <f t="shared" si="13"/>
        <v>75.70999999999998</v>
      </c>
      <c r="S35" s="19"/>
      <c r="T35" s="10"/>
      <c r="U35" s="10"/>
      <c r="V35" s="10"/>
      <c r="W35" s="10"/>
      <c r="X35" s="19">
        <f t="shared" si="14"/>
        <v>0</v>
      </c>
      <c r="Y35" s="10"/>
      <c r="Z35" s="10"/>
    </row>
    <row r="36" spans="1:26" ht="16.5" customHeight="1" x14ac:dyDescent="0.2">
      <c r="A36" s="17">
        <v>28</v>
      </c>
      <c r="B36" s="18" t="s">
        <v>28</v>
      </c>
      <c r="C36" s="19">
        <v>47.5</v>
      </c>
      <c r="D36" s="19"/>
      <c r="E36" s="20">
        <f t="shared" si="12"/>
        <v>47.5</v>
      </c>
      <c r="F36" s="25">
        <v>47.5</v>
      </c>
      <c r="G36" s="26"/>
      <c r="H36" s="26"/>
      <c r="I36" s="26"/>
      <c r="J36" s="26"/>
      <c r="K36" s="26"/>
      <c r="L36" s="26"/>
      <c r="M36" s="26"/>
      <c r="N36" s="26"/>
      <c r="O36" s="26"/>
      <c r="P36" s="26"/>
      <c r="Q36" s="26"/>
      <c r="R36" s="20">
        <f t="shared" si="13"/>
        <v>47.5</v>
      </c>
      <c r="S36" s="19"/>
      <c r="T36" s="10"/>
      <c r="U36" s="10"/>
      <c r="V36" s="10"/>
      <c r="W36" s="10"/>
      <c r="X36" s="19">
        <f t="shared" si="14"/>
        <v>0</v>
      </c>
      <c r="Y36" s="10"/>
      <c r="Z36" s="10"/>
    </row>
    <row r="37" spans="1:26" ht="16.5" customHeight="1" x14ac:dyDescent="0.2">
      <c r="A37" s="17">
        <v>29</v>
      </c>
      <c r="B37" s="18" t="s">
        <v>29</v>
      </c>
      <c r="C37" s="19">
        <v>95</v>
      </c>
      <c r="D37" s="19"/>
      <c r="E37" s="20">
        <f t="shared" si="12"/>
        <v>95</v>
      </c>
      <c r="F37" s="25">
        <v>95</v>
      </c>
      <c r="G37" s="26"/>
      <c r="H37" s="26"/>
      <c r="I37" s="26"/>
      <c r="J37" s="26"/>
      <c r="K37" s="26"/>
      <c r="L37" s="26"/>
      <c r="M37" s="26"/>
      <c r="N37" s="26"/>
      <c r="O37" s="26"/>
      <c r="P37" s="26"/>
      <c r="Q37" s="26"/>
      <c r="R37" s="20">
        <f t="shared" si="13"/>
        <v>95</v>
      </c>
      <c r="S37" s="19"/>
      <c r="T37" s="10"/>
      <c r="U37" s="10"/>
      <c r="V37" s="10"/>
      <c r="W37" s="10"/>
      <c r="X37" s="19">
        <f t="shared" si="14"/>
        <v>0</v>
      </c>
      <c r="Y37" s="10"/>
      <c r="Z37" s="10"/>
    </row>
    <row r="38" spans="1:26" ht="16.5" customHeight="1" x14ac:dyDescent="0.2">
      <c r="A38" s="17">
        <v>30</v>
      </c>
      <c r="B38" s="18" t="s">
        <v>55</v>
      </c>
      <c r="C38" s="19">
        <v>1</v>
      </c>
      <c r="D38" s="19"/>
      <c r="E38" s="20">
        <f t="shared" si="12"/>
        <v>1</v>
      </c>
      <c r="F38" s="25">
        <v>1</v>
      </c>
      <c r="G38" s="26"/>
      <c r="H38" s="26"/>
      <c r="I38" s="26"/>
      <c r="J38" s="26"/>
      <c r="K38" s="26"/>
      <c r="L38" s="26"/>
      <c r="M38" s="26"/>
      <c r="N38" s="26"/>
      <c r="O38" s="26"/>
      <c r="P38" s="26"/>
      <c r="Q38" s="26"/>
      <c r="R38" s="20">
        <f t="shared" si="13"/>
        <v>1</v>
      </c>
      <c r="S38" s="19"/>
      <c r="T38" s="10"/>
      <c r="U38" s="10"/>
      <c r="V38" s="10"/>
      <c r="W38" s="10"/>
      <c r="X38" s="19">
        <f t="shared" si="14"/>
        <v>0</v>
      </c>
      <c r="Y38" s="10"/>
      <c r="Z38" s="10"/>
    </row>
    <row r="39" spans="1:26" ht="16.5" customHeight="1" x14ac:dyDescent="0.2">
      <c r="A39" s="17">
        <v>31</v>
      </c>
      <c r="B39" s="18" t="s">
        <v>42</v>
      </c>
      <c r="C39" s="19">
        <v>137.6</v>
      </c>
      <c r="D39" s="19"/>
      <c r="E39" s="20">
        <f t="shared" si="12"/>
        <v>137.6</v>
      </c>
      <c r="F39" s="25">
        <v>137.6</v>
      </c>
      <c r="G39" s="26"/>
      <c r="H39" s="26"/>
      <c r="I39" s="26"/>
      <c r="J39" s="26"/>
      <c r="K39" s="26"/>
      <c r="L39" s="26"/>
      <c r="M39" s="26"/>
      <c r="N39" s="26"/>
      <c r="O39" s="26"/>
      <c r="P39" s="26"/>
      <c r="Q39" s="26"/>
      <c r="R39" s="20">
        <f t="shared" si="13"/>
        <v>137.6</v>
      </c>
      <c r="S39" s="19"/>
      <c r="T39" s="10"/>
      <c r="U39" s="10"/>
      <c r="V39" s="10"/>
      <c r="W39" s="10"/>
      <c r="X39" s="19">
        <f t="shared" si="14"/>
        <v>0</v>
      </c>
      <c r="Y39" s="10"/>
      <c r="Z39" s="10"/>
    </row>
    <row r="40" spans="1:26" ht="16.5" customHeight="1" x14ac:dyDescent="0.2">
      <c r="A40" s="14"/>
      <c r="B40" s="15" t="s">
        <v>56</v>
      </c>
      <c r="C40" s="16">
        <f t="shared" ref="C40:R40" si="15">C41+C42+C43</f>
        <v>1093.99</v>
      </c>
      <c r="D40" s="16">
        <f t="shared" si="15"/>
        <v>0</v>
      </c>
      <c r="E40" s="16">
        <f t="shared" si="15"/>
        <v>1093.99</v>
      </c>
      <c r="F40" s="16">
        <f t="shared" si="15"/>
        <v>715.21</v>
      </c>
      <c r="G40" s="16">
        <f t="shared" si="15"/>
        <v>80.022999999999996</v>
      </c>
      <c r="H40" s="16">
        <f t="shared" si="15"/>
        <v>26.187999999999999</v>
      </c>
      <c r="I40" s="16">
        <f t="shared" si="15"/>
        <v>18.343</v>
      </c>
      <c r="J40" s="16">
        <f t="shared" si="15"/>
        <v>22.09</v>
      </c>
      <c r="K40" s="16">
        <f t="shared" si="15"/>
        <v>14.36</v>
      </c>
      <c r="L40" s="16">
        <f t="shared" si="15"/>
        <v>49.311</v>
      </c>
      <c r="M40" s="16">
        <f t="shared" si="15"/>
        <v>52.78</v>
      </c>
      <c r="N40" s="16">
        <f t="shared" si="15"/>
        <v>18.134</v>
      </c>
      <c r="O40" s="16">
        <f t="shared" si="15"/>
        <v>25.091999999999999</v>
      </c>
      <c r="P40" s="16">
        <f t="shared" si="15"/>
        <v>25.306000000000001</v>
      </c>
      <c r="Q40" s="16">
        <f t="shared" si="15"/>
        <v>47.155000000000001</v>
      </c>
      <c r="R40" s="16">
        <f t="shared" si="15"/>
        <v>1093.9920000000002</v>
      </c>
      <c r="S40" s="16"/>
      <c r="T40" s="10"/>
      <c r="U40" s="10"/>
      <c r="V40" s="10"/>
      <c r="W40" s="10"/>
      <c r="X40" s="16">
        <f>X41+X42+X43</f>
        <v>-2.0000000000663931E-3</v>
      </c>
      <c r="Y40" s="10"/>
      <c r="Z40" s="10"/>
    </row>
    <row r="41" spans="1:26" ht="16.5" customHeight="1" x14ac:dyDescent="0.2">
      <c r="A41" s="17">
        <v>32</v>
      </c>
      <c r="B41" s="18" t="s">
        <v>57</v>
      </c>
      <c r="C41" s="19">
        <v>868.77</v>
      </c>
      <c r="D41" s="19"/>
      <c r="E41" s="20">
        <f t="shared" ref="E41:E43" si="16">C41+D41</f>
        <v>868.77</v>
      </c>
      <c r="F41" s="19">
        <v>489.99</v>
      </c>
      <c r="G41" s="19">
        <v>80.022999999999996</v>
      </c>
      <c r="H41" s="19">
        <v>26.187999999999999</v>
      </c>
      <c r="I41" s="19">
        <v>18.343</v>
      </c>
      <c r="J41" s="19">
        <v>22.09</v>
      </c>
      <c r="K41" s="19">
        <v>14.36</v>
      </c>
      <c r="L41" s="19">
        <v>49.311</v>
      </c>
      <c r="M41" s="19">
        <v>52.78</v>
      </c>
      <c r="N41" s="19">
        <v>18.134</v>
      </c>
      <c r="O41" s="19">
        <v>25.091999999999999</v>
      </c>
      <c r="P41" s="19">
        <v>25.306000000000001</v>
      </c>
      <c r="Q41" s="19">
        <v>47.155000000000001</v>
      </c>
      <c r="R41" s="20">
        <f t="shared" ref="R41:R43" si="17">SUM(F41:Q41)</f>
        <v>868.77200000000005</v>
      </c>
      <c r="S41" s="19"/>
      <c r="T41" s="10"/>
      <c r="U41" s="10"/>
      <c r="V41" s="10"/>
      <c r="W41" s="10"/>
      <c r="X41" s="19">
        <f t="shared" ref="X41:X43" si="18">E41-R41</f>
        <v>-2.0000000000663931E-3</v>
      </c>
      <c r="Y41" s="10"/>
      <c r="Z41" s="10"/>
    </row>
    <row r="42" spans="1:26" ht="16.5" customHeight="1" x14ac:dyDescent="0.2">
      <c r="A42" s="17">
        <v>33</v>
      </c>
      <c r="B42" s="18" t="s">
        <v>58</v>
      </c>
      <c r="C42" s="19">
        <v>109.7</v>
      </c>
      <c r="D42" s="19"/>
      <c r="E42" s="20">
        <f t="shared" si="16"/>
        <v>109.7</v>
      </c>
      <c r="F42" s="19">
        <v>109.7</v>
      </c>
      <c r="G42" s="19"/>
      <c r="H42" s="19"/>
      <c r="I42" s="19"/>
      <c r="J42" s="19"/>
      <c r="K42" s="19"/>
      <c r="L42" s="19"/>
      <c r="M42" s="19"/>
      <c r="N42" s="19"/>
      <c r="O42" s="19"/>
      <c r="P42" s="19"/>
      <c r="Q42" s="19"/>
      <c r="R42" s="20">
        <f t="shared" si="17"/>
        <v>109.7</v>
      </c>
      <c r="S42" s="19"/>
      <c r="T42" s="10"/>
      <c r="U42" s="10"/>
      <c r="V42" s="10"/>
      <c r="W42" s="10"/>
      <c r="X42" s="19">
        <f t="shared" si="18"/>
        <v>0</v>
      </c>
      <c r="Y42" s="10"/>
      <c r="Z42" s="10"/>
    </row>
    <row r="43" spans="1:26" ht="16.5" customHeight="1" x14ac:dyDescent="0.2">
      <c r="A43" s="17">
        <v>34</v>
      </c>
      <c r="B43" s="18" t="s">
        <v>59</v>
      </c>
      <c r="C43" s="19">
        <v>115.52</v>
      </c>
      <c r="D43" s="19"/>
      <c r="E43" s="20">
        <f t="shared" si="16"/>
        <v>115.52</v>
      </c>
      <c r="F43" s="19">
        <v>115.52</v>
      </c>
      <c r="G43" s="19"/>
      <c r="H43" s="19"/>
      <c r="I43" s="19"/>
      <c r="J43" s="19"/>
      <c r="K43" s="19"/>
      <c r="L43" s="19"/>
      <c r="M43" s="19"/>
      <c r="N43" s="19"/>
      <c r="O43" s="19"/>
      <c r="P43" s="19"/>
      <c r="Q43" s="19"/>
      <c r="R43" s="20">
        <f t="shared" si="17"/>
        <v>115.52</v>
      </c>
      <c r="S43" s="19"/>
      <c r="T43" s="10"/>
      <c r="U43" s="10"/>
      <c r="V43" s="10"/>
      <c r="W43" s="10"/>
      <c r="X43" s="19">
        <f t="shared" si="18"/>
        <v>0</v>
      </c>
      <c r="Y43" s="10"/>
      <c r="Z43" s="10"/>
    </row>
    <row r="44" spans="1:26" ht="16.5" customHeight="1" x14ac:dyDescent="0.2">
      <c r="A44" s="14"/>
      <c r="B44" s="15" t="s">
        <v>60</v>
      </c>
      <c r="C44" s="16">
        <f t="shared" ref="C44:R44" si="19">SUM(C45:C51)</f>
        <v>508.58</v>
      </c>
      <c r="D44" s="16">
        <f t="shared" si="19"/>
        <v>0</v>
      </c>
      <c r="E44" s="16">
        <f t="shared" si="19"/>
        <v>508.58</v>
      </c>
      <c r="F44" s="16">
        <f t="shared" si="19"/>
        <v>338.58000000000004</v>
      </c>
      <c r="G44" s="16">
        <f t="shared" si="19"/>
        <v>5.24</v>
      </c>
      <c r="H44" s="16">
        <f t="shared" si="19"/>
        <v>26.54</v>
      </c>
      <c r="I44" s="16">
        <f t="shared" si="19"/>
        <v>17.02</v>
      </c>
      <c r="J44" s="16">
        <f t="shared" si="19"/>
        <v>23.919999999999998</v>
      </c>
      <c r="K44" s="16">
        <f t="shared" si="19"/>
        <v>18.34</v>
      </c>
      <c r="L44" s="16">
        <f t="shared" si="19"/>
        <v>4.0199999999999996</v>
      </c>
      <c r="M44" s="16">
        <f t="shared" si="19"/>
        <v>38.74</v>
      </c>
      <c r="N44" s="16">
        <f t="shared" si="19"/>
        <v>18.16</v>
      </c>
      <c r="O44" s="16">
        <f t="shared" si="19"/>
        <v>3.3</v>
      </c>
      <c r="P44" s="16">
        <f t="shared" si="19"/>
        <v>2.96</v>
      </c>
      <c r="Q44" s="16">
        <f t="shared" si="19"/>
        <v>11.76</v>
      </c>
      <c r="R44" s="16">
        <f t="shared" si="19"/>
        <v>508.58000000000004</v>
      </c>
      <c r="S44" s="16"/>
      <c r="T44" s="10"/>
      <c r="U44" s="10"/>
      <c r="V44" s="10"/>
      <c r="W44" s="10"/>
      <c r="X44" s="16">
        <f>SUM(X45:X51)</f>
        <v>0</v>
      </c>
      <c r="Y44" s="10"/>
      <c r="Z44" s="10"/>
    </row>
    <row r="45" spans="1:26" ht="16.5" customHeight="1" x14ac:dyDescent="0.2">
      <c r="A45" s="17">
        <v>35</v>
      </c>
      <c r="B45" s="18" t="s">
        <v>61</v>
      </c>
      <c r="C45" s="19">
        <v>80.569999999999993</v>
      </c>
      <c r="D45" s="19"/>
      <c r="E45" s="20">
        <f t="shared" ref="E45:E51" si="20">C45+D45</f>
        <v>80.569999999999993</v>
      </c>
      <c r="F45" s="19">
        <v>56.03</v>
      </c>
      <c r="G45" s="19">
        <v>2.94</v>
      </c>
      <c r="H45" s="19">
        <v>3.42</v>
      </c>
      <c r="I45" s="19">
        <v>1.38</v>
      </c>
      <c r="J45" s="19">
        <v>3.06</v>
      </c>
      <c r="K45" s="19">
        <v>1.86</v>
      </c>
      <c r="L45" s="19">
        <v>2.2200000000000002</v>
      </c>
      <c r="M45" s="19">
        <v>2.82</v>
      </c>
      <c r="N45" s="19">
        <v>2.2200000000000002</v>
      </c>
      <c r="O45" s="19">
        <v>1.5</v>
      </c>
      <c r="P45" s="19">
        <v>1.26</v>
      </c>
      <c r="Q45" s="19">
        <v>1.86</v>
      </c>
      <c r="R45" s="20">
        <f t="shared" ref="R45:R51" si="21">SUM(F45:Q45)</f>
        <v>80.569999999999993</v>
      </c>
      <c r="S45" s="19" t="s">
        <v>62</v>
      </c>
      <c r="T45" s="10"/>
      <c r="U45" s="10"/>
      <c r="V45" s="10"/>
      <c r="W45" s="10"/>
      <c r="X45" s="19">
        <f t="shared" ref="X45:X51" si="22">E45-R45</f>
        <v>0</v>
      </c>
      <c r="Y45" s="10"/>
      <c r="Z45" s="10"/>
    </row>
    <row r="46" spans="1:26" ht="16.5" customHeight="1" x14ac:dyDescent="0.2">
      <c r="A46" s="17">
        <v>36</v>
      </c>
      <c r="B46" s="18" t="s">
        <v>63</v>
      </c>
      <c r="C46" s="19">
        <v>66.959999999999994</v>
      </c>
      <c r="D46" s="19"/>
      <c r="E46" s="20">
        <f t="shared" si="20"/>
        <v>66.959999999999994</v>
      </c>
      <c r="F46" s="19">
        <v>66.959999999999994</v>
      </c>
      <c r="G46" s="19"/>
      <c r="H46" s="19"/>
      <c r="I46" s="19"/>
      <c r="J46" s="19"/>
      <c r="K46" s="19"/>
      <c r="L46" s="19"/>
      <c r="M46" s="19"/>
      <c r="N46" s="19"/>
      <c r="O46" s="19"/>
      <c r="P46" s="19"/>
      <c r="Q46" s="19"/>
      <c r="R46" s="20">
        <f t="shared" si="21"/>
        <v>66.959999999999994</v>
      </c>
      <c r="S46" s="19" t="s">
        <v>64</v>
      </c>
      <c r="T46" s="10"/>
      <c r="U46" s="10"/>
      <c r="V46" s="10"/>
      <c r="W46" s="10"/>
      <c r="X46" s="19">
        <f t="shared" si="22"/>
        <v>0</v>
      </c>
      <c r="Y46" s="10"/>
      <c r="Z46" s="10"/>
    </row>
    <row r="47" spans="1:26" ht="16.5" customHeight="1" x14ac:dyDescent="0.2">
      <c r="A47" s="17">
        <v>37</v>
      </c>
      <c r="B47" s="18" t="s">
        <v>65</v>
      </c>
      <c r="C47" s="19">
        <v>3.9</v>
      </c>
      <c r="D47" s="19"/>
      <c r="E47" s="20">
        <f t="shared" si="20"/>
        <v>3.9</v>
      </c>
      <c r="F47" s="19">
        <v>0</v>
      </c>
      <c r="G47" s="19">
        <v>0.8</v>
      </c>
      <c r="H47" s="19">
        <v>0.4</v>
      </c>
      <c r="I47" s="19">
        <v>0.2</v>
      </c>
      <c r="J47" s="19">
        <v>0.3</v>
      </c>
      <c r="K47" s="19">
        <v>0.2</v>
      </c>
      <c r="L47" s="19">
        <v>0.3</v>
      </c>
      <c r="M47" s="19">
        <v>0.6</v>
      </c>
      <c r="N47" s="19">
        <v>0.2</v>
      </c>
      <c r="O47" s="19">
        <v>0.3</v>
      </c>
      <c r="P47" s="19">
        <v>0.2</v>
      </c>
      <c r="Q47" s="19">
        <v>0.4</v>
      </c>
      <c r="R47" s="20">
        <f t="shared" si="21"/>
        <v>3.9000000000000004</v>
      </c>
      <c r="S47" s="19" t="s">
        <v>66</v>
      </c>
      <c r="T47" s="10"/>
      <c r="U47" s="10"/>
      <c r="V47" s="10"/>
      <c r="W47" s="10"/>
      <c r="X47" s="19">
        <f t="shared" si="22"/>
        <v>0</v>
      </c>
      <c r="Y47" s="10"/>
      <c r="Z47" s="10"/>
    </row>
    <row r="48" spans="1:26" ht="16.5" customHeight="1" x14ac:dyDescent="0.2">
      <c r="A48" s="17">
        <v>38</v>
      </c>
      <c r="B48" s="18" t="s">
        <v>67</v>
      </c>
      <c r="C48" s="19">
        <v>163.29</v>
      </c>
      <c r="D48" s="19"/>
      <c r="E48" s="20">
        <f t="shared" si="20"/>
        <v>163.29</v>
      </c>
      <c r="F48" s="19">
        <f>38.31-0.08</f>
        <v>38.230000000000004</v>
      </c>
      <c r="G48" s="19"/>
      <c r="H48" s="19">
        <v>21.22</v>
      </c>
      <c r="I48" s="19">
        <v>13.94</v>
      </c>
      <c r="J48" s="19">
        <v>19.059999999999999</v>
      </c>
      <c r="K48" s="19">
        <v>14.78</v>
      </c>
      <c r="L48" s="19"/>
      <c r="M48" s="19">
        <v>33.82</v>
      </c>
      <c r="N48" s="19">
        <v>14.24</v>
      </c>
      <c r="O48" s="19"/>
      <c r="P48" s="19"/>
      <c r="Q48" s="19">
        <v>8</v>
      </c>
      <c r="R48" s="20">
        <f t="shared" si="21"/>
        <v>163.29000000000002</v>
      </c>
      <c r="S48" s="19" t="s">
        <v>68</v>
      </c>
      <c r="T48" s="10"/>
      <c r="U48" s="10"/>
      <c r="V48" s="10"/>
      <c r="W48" s="10"/>
      <c r="X48" s="19">
        <f t="shared" si="22"/>
        <v>0</v>
      </c>
      <c r="Y48" s="10"/>
      <c r="Z48" s="10"/>
    </row>
    <row r="49" spans="1:26" ht="16.5" customHeight="1" x14ac:dyDescent="0.2">
      <c r="A49" s="17">
        <v>39</v>
      </c>
      <c r="B49" s="18" t="s">
        <v>69</v>
      </c>
      <c r="C49" s="19">
        <v>129.5</v>
      </c>
      <c r="D49" s="19"/>
      <c r="E49" s="20">
        <f t="shared" si="20"/>
        <v>129.5</v>
      </c>
      <c r="F49" s="19">
        <v>113</v>
      </c>
      <c r="G49" s="19">
        <v>1.5</v>
      </c>
      <c r="H49" s="19">
        <v>1.5</v>
      </c>
      <c r="I49" s="19">
        <v>1.5</v>
      </c>
      <c r="J49" s="19">
        <v>1.5</v>
      </c>
      <c r="K49" s="19">
        <v>1.5</v>
      </c>
      <c r="L49" s="19">
        <v>1.5</v>
      </c>
      <c r="M49" s="19">
        <v>1.5</v>
      </c>
      <c r="N49" s="19">
        <v>1.5</v>
      </c>
      <c r="O49" s="19">
        <v>1.5</v>
      </c>
      <c r="P49" s="19">
        <v>1.5</v>
      </c>
      <c r="Q49" s="19">
        <v>1.5</v>
      </c>
      <c r="R49" s="20">
        <f t="shared" si="21"/>
        <v>129.5</v>
      </c>
      <c r="S49" s="19"/>
      <c r="T49" s="10"/>
      <c r="U49" s="10"/>
      <c r="V49" s="10"/>
      <c r="W49" s="10"/>
      <c r="X49" s="19">
        <f t="shared" si="22"/>
        <v>0</v>
      </c>
      <c r="Y49" s="10"/>
      <c r="Z49" s="10"/>
    </row>
    <row r="50" spans="1:26" ht="16.5" customHeight="1" x14ac:dyDescent="0.2">
      <c r="A50" s="17">
        <v>40</v>
      </c>
      <c r="B50" s="18" t="s">
        <v>70</v>
      </c>
      <c r="C50" s="19">
        <v>0</v>
      </c>
      <c r="D50" s="19"/>
      <c r="E50" s="20">
        <f t="shared" si="20"/>
        <v>0</v>
      </c>
      <c r="F50" s="19"/>
      <c r="G50" s="19"/>
      <c r="H50" s="19"/>
      <c r="I50" s="19"/>
      <c r="J50" s="19"/>
      <c r="K50" s="19"/>
      <c r="L50" s="19"/>
      <c r="M50" s="19"/>
      <c r="N50" s="19"/>
      <c r="O50" s="19"/>
      <c r="P50" s="19"/>
      <c r="Q50" s="19"/>
      <c r="R50" s="20">
        <f t="shared" si="21"/>
        <v>0</v>
      </c>
      <c r="S50" s="19"/>
      <c r="T50" s="10"/>
      <c r="U50" s="10"/>
      <c r="V50" s="10"/>
      <c r="W50" s="10"/>
      <c r="X50" s="19">
        <f t="shared" si="22"/>
        <v>0</v>
      </c>
      <c r="Y50" s="10"/>
      <c r="Z50" s="10"/>
    </row>
    <row r="51" spans="1:26" ht="16.5" customHeight="1" x14ac:dyDescent="0.2">
      <c r="A51" s="17">
        <v>41</v>
      </c>
      <c r="B51" s="18" t="s">
        <v>42</v>
      </c>
      <c r="C51" s="19">
        <v>64.36</v>
      </c>
      <c r="D51" s="19"/>
      <c r="E51" s="20">
        <f t="shared" si="20"/>
        <v>64.36</v>
      </c>
      <c r="F51" s="19">
        <v>64.36</v>
      </c>
      <c r="G51" s="19"/>
      <c r="H51" s="19"/>
      <c r="I51" s="19"/>
      <c r="J51" s="19"/>
      <c r="K51" s="19"/>
      <c r="L51" s="19"/>
      <c r="M51" s="19"/>
      <c r="N51" s="19"/>
      <c r="O51" s="19"/>
      <c r="P51" s="19"/>
      <c r="Q51" s="19"/>
      <c r="R51" s="20">
        <f t="shared" si="21"/>
        <v>64.36</v>
      </c>
      <c r="S51" s="19" t="s">
        <v>71</v>
      </c>
      <c r="T51" s="10"/>
      <c r="U51" s="10"/>
      <c r="V51" s="10"/>
      <c r="W51" s="10"/>
      <c r="X51" s="19">
        <f t="shared" si="22"/>
        <v>0</v>
      </c>
      <c r="Y51" s="10"/>
      <c r="Z51" s="10"/>
    </row>
    <row r="52" spans="1:26" ht="16.5" customHeight="1" x14ac:dyDescent="0.2">
      <c r="A52" s="14"/>
      <c r="B52" s="15" t="s">
        <v>72</v>
      </c>
      <c r="C52" s="16">
        <f t="shared" ref="C52:R52" si="23">SUM(C53:C62)</f>
        <v>499.75</v>
      </c>
      <c r="D52" s="16">
        <f t="shared" si="23"/>
        <v>0</v>
      </c>
      <c r="E52" s="16">
        <f t="shared" si="23"/>
        <v>499.75</v>
      </c>
      <c r="F52" s="16">
        <f t="shared" si="23"/>
        <v>217.06000000000003</v>
      </c>
      <c r="G52" s="16">
        <f t="shared" si="23"/>
        <v>75.760000000000005</v>
      </c>
      <c r="H52" s="16">
        <f t="shared" si="23"/>
        <v>32.070000000000007</v>
      </c>
      <c r="I52" s="16">
        <f t="shared" si="23"/>
        <v>6.55</v>
      </c>
      <c r="J52" s="16">
        <f t="shared" si="23"/>
        <v>38.5</v>
      </c>
      <c r="K52" s="16">
        <f t="shared" si="23"/>
        <v>7.660000000000001</v>
      </c>
      <c r="L52" s="16">
        <f t="shared" si="23"/>
        <v>24.709999999999997</v>
      </c>
      <c r="M52" s="16">
        <f t="shared" si="23"/>
        <v>48.32</v>
      </c>
      <c r="N52" s="16">
        <f t="shared" si="23"/>
        <v>13.869999999999997</v>
      </c>
      <c r="O52" s="16">
        <f t="shared" si="23"/>
        <v>15.920000000000002</v>
      </c>
      <c r="P52" s="16">
        <f t="shared" si="23"/>
        <v>8.2100000000000009</v>
      </c>
      <c r="Q52" s="16">
        <f t="shared" si="23"/>
        <v>11.120000000000001</v>
      </c>
      <c r="R52" s="16">
        <f t="shared" si="23"/>
        <v>499.75000000000006</v>
      </c>
      <c r="S52" s="16"/>
      <c r="T52" s="10"/>
      <c r="U52" s="10"/>
      <c r="V52" s="10"/>
      <c r="W52" s="10"/>
      <c r="X52" s="16">
        <f>SUM(X53:X62)</f>
        <v>0</v>
      </c>
      <c r="Y52" s="10"/>
      <c r="Z52" s="10"/>
    </row>
    <row r="53" spans="1:26" ht="16.5" customHeight="1" x14ac:dyDescent="0.2">
      <c r="A53" s="17">
        <v>42</v>
      </c>
      <c r="B53" s="18" t="s">
        <v>73</v>
      </c>
      <c r="C53" s="19">
        <v>143.03</v>
      </c>
      <c r="D53" s="19"/>
      <c r="E53" s="20">
        <f t="shared" ref="E53:E62" si="24">C53+D53</f>
        <v>143.03</v>
      </c>
      <c r="F53" s="30">
        <v>0.01</v>
      </c>
      <c r="G53" s="31">
        <v>54.46</v>
      </c>
      <c r="H53" s="32">
        <v>15.57</v>
      </c>
      <c r="I53" s="32">
        <v>0</v>
      </c>
      <c r="J53" s="32">
        <v>25.2</v>
      </c>
      <c r="K53" s="32">
        <v>1.39</v>
      </c>
      <c r="L53" s="32">
        <v>8.81</v>
      </c>
      <c r="M53" s="32">
        <v>27.04</v>
      </c>
      <c r="N53" s="32">
        <v>3.79</v>
      </c>
      <c r="O53" s="32">
        <v>6.76</v>
      </c>
      <c r="P53" s="32">
        <v>0</v>
      </c>
      <c r="Q53" s="32">
        <v>0</v>
      </c>
      <c r="R53" s="20">
        <f t="shared" ref="R53:R62" si="25">SUM(F53:Q53)</f>
        <v>143.02999999999997</v>
      </c>
      <c r="S53" s="19"/>
      <c r="T53" s="10"/>
      <c r="U53" s="10"/>
      <c r="V53" s="10"/>
      <c r="W53" s="10"/>
      <c r="X53" s="19">
        <f t="shared" ref="X53:X62" si="26">E53-R53</f>
        <v>0</v>
      </c>
      <c r="Y53" s="10"/>
      <c r="Z53" s="10"/>
    </row>
    <row r="54" spans="1:26" ht="16.5" customHeight="1" x14ac:dyDescent="0.2">
      <c r="A54" s="17">
        <v>43</v>
      </c>
      <c r="B54" s="18" t="s">
        <v>74</v>
      </c>
      <c r="C54" s="19">
        <v>0.6</v>
      </c>
      <c r="D54" s="19"/>
      <c r="E54" s="20">
        <f t="shared" si="24"/>
        <v>0.6</v>
      </c>
      <c r="F54" s="30">
        <v>0</v>
      </c>
      <c r="G54" s="30">
        <v>0.2</v>
      </c>
      <c r="H54" s="30">
        <v>0.16</v>
      </c>
      <c r="I54" s="30">
        <v>0</v>
      </c>
      <c r="J54" s="30">
        <v>0</v>
      </c>
      <c r="K54" s="30">
        <v>0.04</v>
      </c>
      <c r="L54" s="30">
        <v>0</v>
      </c>
      <c r="M54" s="30">
        <v>0.16</v>
      </c>
      <c r="N54" s="30">
        <v>0.04</v>
      </c>
      <c r="O54" s="30">
        <v>0</v>
      </c>
      <c r="P54" s="30">
        <v>0</v>
      </c>
      <c r="Q54" s="30">
        <v>0</v>
      </c>
      <c r="R54" s="20">
        <f t="shared" si="25"/>
        <v>0.6</v>
      </c>
      <c r="S54" s="19"/>
      <c r="T54" s="10"/>
      <c r="U54" s="10"/>
      <c r="V54" s="10"/>
      <c r="W54" s="10"/>
      <c r="X54" s="19">
        <f t="shared" si="26"/>
        <v>0</v>
      </c>
      <c r="Y54" s="10"/>
      <c r="Z54" s="10"/>
    </row>
    <row r="55" spans="1:26" ht="16.5" customHeight="1" x14ac:dyDescent="0.2">
      <c r="A55" s="17">
        <v>44</v>
      </c>
      <c r="B55" s="18" t="s">
        <v>75</v>
      </c>
      <c r="C55" s="19">
        <v>13.07</v>
      </c>
      <c r="D55" s="19"/>
      <c r="E55" s="20">
        <f t="shared" si="24"/>
        <v>13.07</v>
      </c>
      <c r="F55" s="30">
        <f>2.28+6.01</f>
        <v>8.2899999999999991</v>
      </c>
      <c r="G55" s="31">
        <v>1</v>
      </c>
      <c r="H55" s="32">
        <v>0.51</v>
      </c>
      <c r="I55" s="32">
        <v>0.05</v>
      </c>
      <c r="J55" s="32">
        <v>0.2</v>
      </c>
      <c r="K55" s="32">
        <v>7.0000000000000007E-2</v>
      </c>
      <c r="L55" s="32">
        <v>0.28999999999999998</v>
      </c>
      <c r="M55" s="32">
        <v>1.66</v>
      </c>
      <c r="N55" s="32">
        <v>0.6</v>
      </c>
      <c r="O55" s="32">
        <v>0.28999999999999998</v>
      </c>
      <c r="P55" s="32">
        <v>0.06</v>
      </c>
      <c r="Q55" s="32">
        <v>0.05</v>
      </c>
      <c r="R55" s="20">
        <f t="shared" si="25"/>
        <v>13.069999999999999</v>
      </c>
      <c r="S55" s="19"/>
      <c r="T55" s="10"/>
      <c r="U55" s="10"/>
      <c r="V55" s="10"/>
      <c r="W55" s="10"/>
      <c r="X55" s="19">
        <f t="shared" si="26"/>
        <v>0</v>
      </c>
      <c r="Y55" s="10"/>
      <c r="Z55" s="10"/>
    </row>
    <row r="56" spans="1:26" ht="16.5" customHeight="1" x14ac:dyDescent="0.2">
      <c r="A56" s="17">
        <v>45</v>
      </c>
      <c r="B56" s="18" t="s">
        <v>76</v>
      </c>
      <c r="C56" s="19">
        <v>62.56</v>
      </c>
      <c r="D56" s="19"/>
      <c r="E56" s="20">
        <f t="shared" si="24"/>
        <v>62.56</v>
      </c>
      <c r="F56" s="30">
        <f>36.78-0.02</f>
        <v>36.76</v>
      </c>
      <c r="G56" s="31">
        <v>3.23</v>
      </c>
      <c r="H56" s="32">
        <v>3.1</v>
      </c>
      <c r="I56" s="32">
        <v>0.42</v>
      </c>
      <c r="J56" s="32">
        <v>6.09</v>
      </c>
      <c r="K56" s="32">
        <v>1.49</v>
      </c>
      <c r="L56" s="32">
        <v>5.97</v>
      </c>
      <c r="M56" s="32">
        <v>2.15</v>
      </c>
      <c r="N56" s="32">
        <v>1.53</v>
      </c>
      <c r="O56" s="32">
        <v>0.66</v>
      </c>
      <c r="P56" s="32">
        <v>0.13</v>
      </c>
      <c r="Q56" s="32">
        <v>1.03</v>
      </c>
      <c r="R56" s="20">
        <f t="shared" si="25"/>
        <v>62.559999999999995</v>
      </c>
      <c r="S56" s="19"/>
      <c r="T56" s="10"/>
      <c r="U56" s="10"/>
      <c r="V56" s="10"/>
      <c r="W56" s="10"/>
      <c r="X56" s="19">
        <f t="shared" si="26"/>
        <v>0</v>
      </c>
      <c r="Y56" s="10"/>
      <c r="Z56" s="10"/>
    </row>
    <row r="57" spans="1:26" ht="16.5" customHeight="1" x14ac:dyDescent="0.2">
      <c r="A57" s="17">
        <v>46</v>
      </c>
      <c r="B57" s="18" t="s">
        <v>77</v>
      </c>
      <c r="C57" s="19">
        <v>158.24</v>
      </c>
      <c r="D57" s="19"/>
      <c r="E57" s="20">
        <f t="shared" si="24"/>
        <v>158.24</v>
      </c>
      <c r="F57" s="30">
        <f>83.94+0.01</f>
        <v>83.95</v>
      </c>
      <c r="G57" s="22">
        <v>12.75</v>
      </c>
      <c r="H57" s="23">
        <v>9.23</v>
      </c>
      <c r="I57" s="23">
        <v>3.32</v>
      </c>
      <c r="J57" s="23">
        <v>4.25</v>
      </c>
      <c r="K57" s="23">
        <v>2.2000000000000002</v>
      </c>
      <c r="L57" s="23">
        <v>6.38</v>
      </c>
      <c r="M57" s="23">
        <v>13.44</v>
      </c>
      <c r="N57" s="23">
        <v>4.8499999999999996</v>
      </c>
      <c r="O57" s="23">
        <v>5.37</v>
      </c>
      <c r="P57" s="23">
        <v>5.54</v>
      </c>
      <c r="Q57" s="23">
        <v>6.96</v>
      </c>
      <c r="R57" s="20">
        <f t="shared" si="25"/>
        <v>158.24</v>
      </c>
      <c r="S57" s="19"/>
      <c r="T57" s="10"/>
      <c r="U57" s="10"/>
      <c r="V57" s="10"/>
      <c r="W57" s="10"/>
      <c r="X57" s="19">
        <f t="shared" si="26"/>
        <v>0</v>
      </c>
      <c r="Y57" s="10"/>
      <c r="Z57" s="10"/>
    </row>
    <row r="58" spans="1:26" ht="16.5" customHeight="1" x14ac:dyDescent="0.2">
      <c r="A58" s="17">
        <v>47</v>
      </c>
      <c r="B58" s="18" t="s">
        <v>78</v>
      </c>
      <c r="C58" s="19">
        <v>5</v>
      </c>
      <c r="D58" s="19"/>
      <c r="E58" s="20">
        <f t="shared" si="24"/>
        <v>5</v>
      </c>
      <c r="F58" s="30">
        <v>5</v>
      </c>
      <c r="G58" s="30">
        <v>0</v>
      </c>
      <c r="H58" s="30">
        <v>0</v>
      </c>
      <c r="I58" s="30">
        <v>0</v>
      </c>
      <c r="J58" s="30">
        <v>0</v>
      </c>
      <c r="K58" s="30">
        <v>0</v>
      </c>
      <c r="L58" s="30">
        <v>0</v>
      </c>
      <c r="M58" s="30">
        <v>0</v>
      </c>
      <c r="N58" s="30">
        <v>0</v>
      </c>
      <c r="O58" s="30">
        <v>0</v>
      </c>
      <c r="P58" s="30">
        <v>0</v>
      </c>
      <c r="Q58" s="30">
        <v>0</v>
      </c>
      <c r="R58" s="20">
        <f t="shared" si="25"/>
        <v>5</v>
      </c>
      <c r="S58" s="19"/>
      <c r="T58" s="10"/>
      <c r="U58" s="10"/>
      <c r="V58" s="10"/>
      <c r="W58" s="10"/>
      <c r="X58" s="19">
        <f t="shared" si="26"/>
        <v>0</v>
      </c>
      <c r="Y58" s="10"/>
      <c r="Z58" s="10"/>
    </row>
    <row r="59" spans="1:26" ht="16.5" customHeight="1" x14ac:dyDescent="0.2">
      <c r="A59" s="17">
        <v>48</v>
      </c>
      <c r="B59" s="18" t="s">
        <v>79</v>
      </c>
      <c r="C59" s="19">
        <v>13.21</v>
      </c>
      <c r="D59" s="19"/>
      <c r="E59" s="20">
        <f t="shared" si="24"/>
        <v>13.21</v>
      </c>
      <c r="F59" s="30">
        <f>1.83+1.38</f>
        <v>3.21</v>
      </c>
      <c r="G59" s="30">
        <v>1.92</v>
      </c>
      <c r="H59" s="30">
        <v>1.3</v>
      </c>
      <c r="I59" s="30">
        <v>0.56000000000000005</v>
      </c>
      <c r="J59" s="30">
        <v>0.56000000000000005</v>
      </c>
      <c r="K59" s="30">
        <v>0.27</v>
      </c>
      <c r="L59" s="30">
        <v>1.06</v>
      </c>
      <c r="M59" s="30">
        <v>1.67</v>
      </c>
      <c r="N59" s="30">
        <v>0.86</v>
      </c>
      <c r="O59" s="30">
        <v>0.64</v>
      </c>
      <c r="P59" s="30">
        <v>0.28000000000000003</v>
      </c>
      <c r="Q59" s="30">
        <v>0.88</v>
      </c>
      <c r="R59" s="20">
        <f t="shared" si="25"/>
        <v>13.21</v>
      </c>
      <c r="S59" s="19" t="s">
        <v>80</v>
      </c>
      <c r="T59" s="10"/>
      <c r="U59" s="10"/>
      <c r="V59" s="10"/>
      <c r="W59" s="10"/>
      <c r="X59" s="19">
        <f t="shared" si="26"/>
        <v>0</v>
      </c>
      <c r="Y59" s="10"/>
      <c r="Z59" s="10"/>
    </row>
    <row r="60" spans="1:26" ht="16.5" customHeight="1" x14ac:dyDescent="0.2">
      <c r="A60" s="17">
        <v>49</v>
      </c>
      <c r="B60" s="18" t="s">
        <v>81</v>
      </c>
      <c r="C60" s="19">
        <v>24.3</v>
      </c>
      <c r="D60" s="19"/>
      <c r="E60" s="20">
        <f t="shared" si="24"/>
        <v>24.3</v>
      </c>
      <c r="F60" s="30">
        <v>24.3</v>
      </c>
      <c r="G60" s="30">
        <v>0</v>
      </c>
      <c r="H60" s="30">
        <v>0</v>
      </c>
      <c r="I60" s="30">
        <v>0</v>
      </c>
      <c r="J60" s="30">
        <v>0</v>
      </c>
      <c r="K60" s="30">
        <v>0</v>
      </c>
      <c r="L60" s="30">
        <v>0</v>
      </c>
      <c r="M60" s="30">
        <v>0</v>
      </c>
      <c r="N60" s="30">
        <v>0</v>
      </c>
      <c r="O60" s="30">
        <v>0</v>
      </c>
      <c r="P60" s="30">
        <v>0</v>
      </c>
      <c r="Q60" s="30">
        <v>0</v>
      </c>
      <c r="R60" s="20">
        <f t="shared" si="25"/>
        <v>24.3</v>
      </c>
      <c r="S60" s="19"/>
      <c r="T60" s="10"/>
      <c r="U60" s="10"/>
      <c r="V60" s="10"/>
      <c r="W60" s="10"/>
      <c r="X60" s="19">
        <f t="shared" si="26"/>
        <v>0</v>
      </c>
      <c r="Y60" s="10"/>
      <c r="Z60" s="10"/>
    </row>
    <row r="61" spans="1:26" ht="16.5" customHeight="1" x14ac:dyDescent="0.2">
      <c r="A61" s="17">
        <v>50</v>
      </c>
      <c r="B61" s="18" t="s">
        <v>82</v>
      </c>
      <c r="C61" s="19">
        <v>73.94</v>
      </c>
      <c r="D61" s="19"/>
      <c r="E61" s="20">
        <f t="shared" si="24"/>
        <v>73.94</v>
      </c>
      <c r="F61" s="30">
        <v>49.74</v>
      </c>
      <c r="G61" s="30">
        <v>2.2000000000000002</v>
      </c>
      <c r="H61" s="30">
        <v>2.2000000000000002</v>
      </c>
      <c r="I61" s="30">
        <v>2.2000000000000002</v>
      </c>
      <c r="J61" s="30">
        <v>2.2000000000000002</v>
      </c>
      <c r="K61" s="30">
        <v>2.2000000000000002</v>
      </c>
      <c r="L61" s="30">
        <v>2.2000000000000002</v>
      </c>
      <c r="M61" s="30">
        <v>2.2000000000000002</v>
      </c>
      <c r="N61" s="30">
        <v>2.2000000000000002</v>
      </c>
      <c r="O61" s="30">
        <v>2.2000000000000002</v>
      </c>
      <c r="P61" s="30">
        <v>2.2000000000000002</v>
      </c>
      <c r="Q61" s="30">
        <v>2.2000000000000002</v>
      </c>
      <c r="R61" s="20">
        <f t="shared" si="25"/>
        <v>73.940000000000026</v>
      </c>
      <c r="S61" s="19"/>
      <c r="T61" s="10"/>
      <c r="U61" s="10"/>
      <c r="V61" s="10"/>
      <c r="W61" s="10"/>
      <c r="X61" s="19">
        <f t="shared" si="26"/>
        <v>0</v>
      </c>
      <c r="Y61" s="10"/>
      <c r="Z61" s="10"/>
    </row>
    <row r="62" spans="1:26" ht="16.5" customHeight="1" x14ac:dyDescent="0.2">
      <c r="A62" s="17">
        <v>51</v>
      </c>
      <c r="B62" s="18" t="s">
        <v>42</v>
      </c>
      <c r="C62" s="19">
        <v>5.8</v>
      </c>
      <c r="D62" s="19"/>
      <c r="E62" s="20">
        <f t="shared" si="24"/>
        <v>5.8</v>
      </c>
      <c r="F62" s="30">
        <v>5.8</v>
      </c>
      <c r="G62" s="30">
        <v>0</v>
      </c>
      <c r="H62" s="30">
        <v>0</v>
      </c>
      <c r="I62" s="30">
        <v>0</v>
      </c>
      <c r="J62" s="30">
        <v>0</v>
      </c>
      <c r="K62" s="30">
        <v>0</v>
      </c>
      <c r="L62" s="30">
        <v>0</v>
      </c>
      <c r="M62" s="30">
        <v>0</v>
      </c>
      <c r="N62" s="30">
        <v>0</v>
      </c>
      <c r="O62" s="30">
        <v>0</v>
      </c>
      <c r="P62" s="30">
        <v>0</v>
      </c>
      <c r="Q62" s="30">
        <v>0</v>
      </c>
      <c r="R62" s="20">
        <f t="shared" si="25"/>
        <v>5.8</v>
      </c>
      <c r="S62" s="19"/>
      <c r="T62" s="10"/>
      <c r="U62" s="10"/>
      <c r="V62" s="10"/>
      <c r="W62" s="10"/>
      <c r="X62" s="19">
        <f t="shared" si="26"/>
        <v>0</v>
      </c>
      <c r="Y62" s="10"/>
      <c r="Z62" s="10"/>
    </row>
    <row r="63" spans="1:26" ht="16.5" customHeight="1" x14ac:dyDescent="0.2">
      <c r="A63" s="14"/>
      <c r="B63" s="15" t="s">
        <v>83</v>
      </c>
      <c r="C63" s="16">
        <f t="shared" ref="C63:R63" si="27">SUM(C64:C73)</f>
        <v>962.65000000000009</v>
      </c>
      <c r="D63" s="16">
        <f t="shared" si="27"/>
        <v>0</v>
      </c>
      <c r="E63" s="16">
        <f t="shared" si="27"/>
        <v>962.65000000000009</v>
      </c>
      <c r="F63" s="16">
        <f t="shared" si="27"/>
        <v>744.36000000000013</v>
      </c>
      <c r="G63" s="16">
        <f t="shared" si="27"/>
        <v>27.26</v>
      </c>
      <c r="H63" s="16">
        <f t="shared" si="27"/>
        <v>27.5</v>
      </c>
      <c r="I63" s="16">
        <f t="shared" si="27"/>
        <v>13.37</v>
      </c>
      <c r="J63" s="16">
        <f t="shared" si="27"/>
        <v>26.080000000000002</v>
      </c>
      <c r="K63" s="16">
        <f t="shared" si="27"/>
        <v>10.210000000000001</v>
      </c>
      <c r="L63" s="16">
        <f t="shared" si="27"/>
        <v>15.58</v>
      </c>
      <c r="M63" s="16">
        <f t="shared" si="27"/>
        <v>33.950000000000003</v>
      </c>
      <c r="N63" s="16">
        <f t="shared" si="27"/>
        <v>10.210000000000001</v>
      </c>
      <c r="O63" s="16">
        <f t="shared" si="27"/>
        <v>18.72</v>
      </c>
      <c r="P63" s="16">
        <f t="shared" si="27"/>
        <v>12.21</v>
      </c>
      <c r="Q63" s="16">
        <f t="shared" si="27"/>
        <v>23.199999999999996</v>
      </c>
      <c r="R63" s="16">
        <f t="shared" si="27"/>
        <v>962.65000000000009</v>
      </c>
      <c r="S63" s="16"/>
      <c r="T63" s="10"/>
      <c r="U63" s="10"/>
      <c r="V63" s="10"/>
      <c r="W63" s="10"/>
      <c r="X63" s="16">
        <f>SUM(X64:X73)</f>
        <v>0</v>
      </c>
      <c r="Y63" s="10"/>
      <c r="Z63" s="10"/>
    </row>
    <row r="64" spans="1:26" ht="16.5" customHeight="1" x14ac:dyDescent="0.2">
      <c r="A64" s="17">
        <v>52</v>
      </c>
      <c r="B64" s="18" t="s">
        <v>84</v>
      </c>
      <c r="C64" s="19">
        <v>561.59</v>
      </c>
      <c r="D64" s="19"/>
      <c r="E64" s="20">
        <f t="shared" ref="E64:E74" si="28">C64+D64</f>
        <v>561.59</v>
      </c>
      <c r="F64" s="22">
        <f>82.25+48.62+30.29+30.29+7.33+66.53+30+42.5+42.5+42.5+0.5+80+12.9+14.9-0.02</f>
        <v>531.09</v>
      </c>
      <c r="G64" s="23">
        <v>5</v>
      </c>
      <c r="H64" s="23">
        <v>3</v>
      </c>
      <c r="I64" s="23">
        <v>2</v>
      </c>
      <c r="J64" s="23">
        <v>2.5</v>
      </c>
      <c r="K64" s="23">
        <v>2</v>
      </c>
      <c r="L64" s="23">
        <v>2.5</v>
      </c>
      <c r="M64" s="23">
        <v>4</v>
      </c>
      <c r="N64" s="23">
        <v>2</v>
      </c>
      <c r="O64" s="23">
        <v>2.5</v>
      </c>
      <c r="P64" s="23">
        <v>2</v>
      </c>
      <c r="Q64" s="23">
        <v>3</v>
      </c>
      <c r="R64" s="20">
        <f t="shared" ref="R64:R74" si="29">SUM(F64:Q64)</f>
        <v>561.59</v>
      </c>
      <c r="S64" s="19"/>
      <c r="T64" s="10"/>
      <c r="U64" s="10"/>
      <c r="V64" s="10"/>
      <c r="W64" s="10"/>
      <c r="X64" s="19">
        <f t="shared" ref="X64:X74" si="30">E64-R64</f>
        <v>0</v>
      </c>
      <c r="Y64" s="10"/>
      <c r="Z64" s="10"/>
    </row>
    <row r="65" spans="1:26" ht="16.5" customHeight="1" x14ac:dyDescent="0.2">
      <c r="A65" s="17">
        <v>53</v>
      </c>
      <c r="B65" s="18" t="s">
        <v>85</v>
      </c>
      <c r="C65" s="19">
        <v>95.59</v>
      </c>
      <c r="D65" s="19"/>
      <c r="E65" s="20">
        <f t="shared" si="28"/>
        <v>95.59</v>
      </c>
      <c r="F65" s="25">
        <f>51.52+8.69</f>
        <v>60.21</v>
      </c>
      <c r="G65" s="26">
        <v>7.16</v>
      </c>
      <c r="H65" s="26">
        <v>3.58</v>
      </c>
      <c r="I65" s="26">
        <v>1.84</v>
      </c>
      <c r="J65" s="26">
        <v>2.76</v>
      </c>
      <c r="K65" s="26">
        <v>1.84</v>
      </c>
      <c r="L65" s="26">
        <v>2.76</v>
      </c>
      <c r="M65" s="26">
        <v>5.42</v>
      </c>
      <c r="N65" s="26">
        <v>1.84</v>
      </c>
      <c r="O65" s="26">
        <v>2.76</v>
      </c>
      <c r="P65" s="26">
        <v>1.84</v>
      </c>
      <c r="Q65" s="26">
        <v>3.58</v>
      </c>
      <c r="R65" s="20">
        <f t="shared" si="29"/>
        <v>95.590000000000032</v>
      </c>
      <c r="S65" s="19"/>
      <c r="T65" s="10"/>
      <c r="U65" s="10"/>
      <c r="V65" s="10"/>
      <c r="W65" s="10"/>
      <c r="X65" s="19">
        <f t="shared" si="30"/>
        <v>0</v>
      </c>
      <c r="Y65" s="10"/>
      <c r="Z65" s="10"/>
    </row>
    <row r="66" spans="1:26" ht="16.5" customHeight="1" x14ac:dyDescent="0.2">
      <c r="A66" s="17">
        <v>54</v>
      </c>
      <c r="B66" s="18" t="s">
        <v>86</v>
      </c>
      <c r="C66" s="19">
        <v>135.34</v>
      </c>
      <c r="D66" s="19"/>
      <c r="E66" s="20">
        <f t="shared" si="28"/>
        <v>135.34</v>
      </c>
      <c r="F66" s="25">
        <v>10.08</v>
      </c>
      <c r="G66" s="26">
        <v>11.39</v>
      </c>
      <c r="H66" s="26">
        <v>18.84</v>
      </c>
      <c r="I66" s="26">
        <v>7.45</v>
      </c>
      <c r="J66" s="26">
        <v>17.690000000000001</v>
      </c>
      <c r="K66" s="26">
        <v>4.3</v>
      </c>
      <c r="L66" s="26">
        <v>8.24</v>
      </c>
      <c r="M66" s="28">
        <v>20.82</v>
      </c>
      <c r="N66" s="26">
        <v>4.3</v>
      </c>
      <c r="O66" s="26">
        <v>11.39</v>
      </c>
      <c r="P66" s="26">
        <v>6.3</v>
      </c>
      <c r="Q66" s="26">
        <v>14.54</v>
      </c>
      <c r="R66" s="20">
        <f t="shared" si="29"/>
        <v>135.34</v>
      </c>
      <c r="S66" s="19"/>
      <c r="T66" s="10"/>
      <c r="U66" s="10"/>
      <c r="V66" s="10"/>
      <c r="W66" s="10"/>
      <c r="X66" s="19">
        <f t="shared" si="30"/>
        <v>0</v>
      </c>
      <c r="Y66" s="10"/>
      <c r="Z66" s="10"/>
    </row>
    <row r="67" spans="1:26" ht="16.5" customHeight="1" x14ac:dyDescent="0.2">
      <c r="A67" s="17">
        <v>55</v>
      </c>
      <c r="B67" s="18" t="s">
        <v>87</v>
      </c>
      <c r="C67" s="19">
        <v>14.16</v>
      </c>
      <c r="D67" s="19"/>
      <c r="E67" s="20">
        <f t="shared" si="28"/>
        <v>14.16</v>
      </c>
      <c r="F67" s="25">
        <v>14.16</v>
      </c>
      <c r="G67" s="26"/>
      <c r="H67" s="26"/>
      <c r="I67" s="26"/>
      <c r="J67" s="26"/>
      <c r="K67" s="26"/>
      <c r="L67" s="26"/>
      <c r="M67" s="26"/>
      <c r="N67" s="26"/>
      <c r="O67" s="26"/>
      <c r="P67" s="26"/>
      <c r="Q67" s="26"/>
      <c r="R67" s="20">
        <f t="shared" si="29"/>
        <v>14.16</v>
      </c>
      <c r="S67" s="19"/>
      <c r="T67" s="10"/>
      <c r="U67" s="10"/>
      <c r="V67" s="10"/>
      <c r="W67" s="10"/>
      <c r="X67" s="19">
        <f t="shared" si="30"/>
        <v>0</v>
      </c>
      <c r="Y67" s="10"/>
      <c r="Z67" s="10"/>
    </row>
    <row r="68" spans="1:26" ht="16.5" customHeight="1" x14ac:dyDescent="0.2">
      <c r="A68" s="17">
        <v>56</v>
      </c>
      <c r="B68" s="18" t="s">
        <v>88</v>
      </c>
      <c r="C68" s="19">
        <v>56.34</v>
      </c>
      <c r="D68" s="19"/>
      <c r="E68" s="20">
        <f t="shared" si="28"/>
        <v>56.34</v>
      </c>
      <c r="F68" s="25">
        <v>32.340000000000003</v>
      </c>
      <c r="G68" s="26">
        <v>2.66</v>
      </c>
      <c r="H68" s="26">
        <v>2.08</v>
      </c>
      <c r="I68" s="28">
        <v>2.08</v>
      </c>
      <c r="J68" s="26">
        <v>2.08</v>
      </c>
      <c r="K68" s="26">
        <v>2.0699999999999998</v>
      </c>
      <c r="L68" s="26">
        <v>2.08</v>
      </c>
      <c r="M68" s="26">
        <v>2.66</v>
      </c>
      <c r="N68" s="26">
        <v>2.0699999999999998</v>
      </c>
      <c r="O68" s="26">
        <v>2.0699999999999998</v>
      </c>
      <c r="P68" s="26">
        <v>2.0699999999999998</v>
      </c>
      <c r="Q68" s="26">
        <v>2.08</v>
      </c>
      <c r="R68" s="20">
        <f t="shared" si="29"/>
        <v>56.339999999999996</v>
      </c>
      <c r="S68" s="19"/>
      <c r="T68" s="10"/>
      <c r="U68" s="10"/>
      <c r="V68" s="10"/>
      <c r="W68" s="10"/>
      <c r="X68" s="19">
        <f t="shared" si="30"/>
        <v>0</v>
      </c>
      <c r="Y68" s="10"/>
      <c r="Z68" s="10"/>
    </row>
    <row r="69" spans="1:26" ht="16.5" customHeight="1" x14ac:dyDescent="0.2">
      <c r="A69" s="17">
        <v>57</v>
      </c>
      <c r="B69" s="18" t="s">
        <v>89</v>
      </c>
      <c r="C69" s="19">
        <v>3.15</v>
      </c>
      <c r="D69" s="19"/>
      <c r="E69" s="20">
        <f t="shared" si="28"/>
        <v>3.15</v>
      </c>
      <c r="F69" s="25">
        <v>0</v>
      </c>
      <c r="G69" s="26">
        <v>1.05</v>
      </c>
      <c r="H69" s="26"/>
      <c r="I69" s="26"/>
      <c r="J69" s="26">
        <v>1.05</v>
      </c>
      <c r="K69" s="26"/>
      <c r="L69" s="26"/>
      <c r="M69" s="26">
        <v>1.05</v>
      </c>
      <c r="N69" s="26"/>
      <c r="O69" s="26"/>
      <c r="P69" s="26"/>
      <c r="Q69" s="29">
        <v>0</v>
      </c>
      <c r="R69" s="20">
        <f t="shared" si="29"/>
        <v>3.1500000000000004</v>
      </c>
      <c r="S69" s="19"/>
      <c r="T69" s="10"/>
      <c r="U69" s="10"/>
      <c r="V69" s="10"/>
      <c r="W69" s="10"/>
      <c r="X69" s="19">
        <f t="shared" si="30"/>
        <v>0</v>
      </c>
      <c r="Y69" s="10"/>
      <c r="Z69" s="10"/>
    </row>
    <row r="70" spans="1:26" ht="16.5" customHeight="1" x14ac:dyDescent="0.2">
      <c r="A70" s="17">
        <v>58</v>
      </c>
      <c r="B70" s="18" t="s">
        <v>90</v>
      </c>
      <c r="C70" s="19">
        <v>72.48</v>
      </c>
      <c r="D70" s="19"/>
      <c r="E70" s="20">
        <f t="shared" si="28"/>
        <v>72.48</v>
      </c>
      <c r="F70" s="25">
        <v>72.48</v>
      </c>
      <c r="G70" s="26"/>
      <c r="H70" s="26"/>
      <c r="I70" s="26"/>
      <c r="J70" s="26"/>
      <c r="K70" s="26"/>
      <c r="L70" s="26"/>
      <c r="M70" s="26"/>
      <c r="N70" s="26"/>
      <c r="O70" s="26"/>
      <c r="P70" s="26"/>
      <c r="Q70" s="26"/>
      <c r="R70" s="20">
        <f t="shared" si="29"/>
        <v>72.48</v>
      </c>
      <c r="S70" s="19"/>
      <c r="T70" s="10"/>
      <c r="U70" s="10"/>
      <c r="V70" s="10"/>
      <c r="W70" s="10"/>
      <c r="X70" s="19">
        <f t="shared" si="30"/>
        <v>0</v>
      </c>
      <c r="Y70" s="10"/>
      <c r="Z70" s="10"/>
    </row>
    <row r="71" spans="1:26" ht="16.5" customHeight="1" x14ac:dyDescent="0.2">
      <c r="A71" s="17">
        <v>59</v>
      </c>
      <c r="B71" s="18" t="s">
        <v>91</v>
      </c>
      <c r="C71" s="19">
        <v>0</v>
      </c>
      <c r="D71" s="19"/>
      <c r="E71" s="20">
        <f t="shared" si="28"/>
        <v>0</v>
      </c>
      <c r="F71" s="25"/>
      <c r="G71" s="26"/>
      <c r="H71" s="26"/>
      <c r="I71" s="26"/>
      <c r="J71" s="26"/>
      <c r="K71" s="26"/>
      <c r="L71" s="26"/>
      <c r="M71" s="26"/>
      <c r="N71" s="26"/>
      <c r="O71" s="26"/>
      <c r="P71" s="26"/>
      <c r="Q71" s="26"/>
      <c r="R71" s="20">
        <f t="shared" si="29"/>
        <v>0</v>
      </c>
      <c r="S71" s="19"/>
      <c r="T71" s="10"/>
      <c r="U71" s="10"/>
      <c r="V71" s="10"/>
      <c r="W71" s="10"/>
      <c r="X71" s="19">
        <f t="shared" si="30"/>
        <v>0</v>
      </c>
      <c r="Y71" s="10"/>
      <c r="Z71" s="10"/>
    </row>
    <row r="72" spans="1:26" ht="16.5" customHeight="1" x14ac:dyDescent="0.2">
      <c r="A72" s="17">
        <v>60</v>
      </c>
      <c r="B72" s="18" t="s">
        <v>92</v>
      </c>
      <c r="C72" s="19">
        <v>0</v>
      </c>
      <c r="D72" s="19"/>
      <c r="E72" s="20">
        <f t="shared" si="28"/>
        <v>0</v>
      </c>
      <c r="F72" s="25"/>
      <c r="G72" s="26"/>
      <c r="H72" s="26"/>
      <c r="I72" s="26"/>
      <c r="J72" s="26"/>
      <c r="K72" s="26"/>
      <c r="L72" s="26"/>
      <c r="M72" s="26"/>
      <c r="N72" s="26"/>
      <c r="O72" s="26"/>
      <c r="P72" s="26"/>
      <c r="Q72" s="26"/>
      <c r="R72" s="20">
        <f t="shared" si="29"/>
        <v>0</v>
      </c>
      <c r="S72" s="19"/>
      <c r="T72" s="10"/>
      <c r="U72" s="10"/>
      <c r="V72" s="10"/>
      <c r="W72" s="10"/>
      <c r="X72" s="19">
        <f t="shared" si="30"/>
        <v>0</v>
      </c>
      <c r="Y72" s="10"/>
      <c r="Z72" s="10"/>
    </row>
    <row r="73" spans="1:26" ht="16.5" customHeight="1" x14ac:dyDescent="0.2">
      <c r="A73" s="17">
        <v>61</v>
      </c>
      <c r="B73" s="18" t="s">
        <v>42</v>
      </c>
      <c r="C73" s="19">
        <v>24</v>
      </c>
      <c r="D73" s="19"/>
      <c r="E73" s="20">
        <f t="shared" si="28"/>
        <v>24</v>
      </c>
      <c r="F73" s="25">
        <v>24</v>
      </c>
      <c r="G73" s="26"/>
      <c r="H73" s="26"/>
      <c r="I73" s="26"/>
      <c r="J73" s="26"/>
      <c r="K73" s="26"/>
      <c r="L73" s="26"/>
      <c r="M73" s="26"/>
      <c r="N73" s="26"/>
      <c r="O73" s="26"/>
      <c r="P73" s="26"/>
      <c r="Q73" s="26"/>
      <c r="R73" s="20">
        <f t="shared" si="29"/>
        <v>24</v>
      </c>
      <c r="S73" s="19"/>
      <c r="T73" s="10"/>
      <c r="U73" s="10"/>
      <c r="V73" s="10"/>
      <c r="W73" s="10"/>
      <c r="X73" s="19">
        <f t="shared" si="30"/>
        <v>0</v>
      </c>
      <c r="Y73" s="10"/>
      <c r="Z73" s="10"/>
    </row>
    <row r="74" spans="1:26" ht="16.5" customHeight="1" x14ac:dyDescent="0.2">
      <c r="A74" s="14">
        <v>62</v>
      </c>
      <c r="B74" s="15" t="s">
        <v>93</v>
      </c>
      <c r="C74" s="16">
        <v>3.02</v>
      </c>
      <c r="D74" s="16"/>
      <c r="E74" s="16">
        <f t="shared" si="28"/>
        <v>3.02</v>
      </c>
      <c r="F74" s="16">
        <v>3.02</v>
      </c>
      <c r="G74" s="16"/>
      <c r="H74" s="16"/>
      <c r="I74" s="16"/>
      <c r="J74" s="16"/>
      <c r="K74" s="16"/>
      <c r="L74" s="16"/>
      <c r="M74" s="16"/>
      <c r="N74" s="16"/>
      <c r="O74" s="16"/>
      <c r="P74" s="16"/>
      <c r="Q74" s="16"/>
      <c r="R74" s="16">
        <f t="shared" si="29"/>
        <v>3.02</v>
      </c>
      <c r="S74" s="16"/>
      <c r="T74" s="10"/>
      <c r="U74" s="10"/>
      <c r="V74" s="10"/>
      <c r="W74" s="10"/>
      <c r="X74" s="16">
        <f t="shared" si="30"/>
        <v>0</v>
      </c>
      <c r="Y74" s="10"/>
      <c r="Z74" s="10"/>
    </row>
    <row r="75" spans="1:26" ht="16.5" customHeight="1" x14ac:dyDescent="0.2">
      <c r="A75" s="33" t="s">
        <v>94</v>
      </c>
      <c r="B75" s="34" t="s">
        <v>95</v>
      </c>
      <c r="C75" s="35">
        <f t="shared" ref="C75:R75" si="31">C76+C77+C83+C88+C101+C106+C107+C108</f>
        <v>2981.55</v>
      </c>
      <c r="D75" s="35">
        <f t="shared" si="31"/>
        <v>0</v>
      </c>
      <c r="E75" s="35">
        <f t="shared" si="31"/>
        <v>2981.55</v>
      </c>
      <c r="F75" s="35">
        <f t="shared" si="31"/>
        <v>1985.0219999999999</v>
      </c>
      <c r="G75" s="35">
        <f t="shared" si="31"/>
        <v>234.73390000000001</v>
      </c>
      <c r="H75" s="35">
        <f t="shared" si="31"/>
        <v>114.01990000000001</v>
      </c>
      <c r="I75" s="35">
        <f t="shared" si="31"/>
        <v>15.4739</v>
      </c>
      <c r="J75" s="35">
        <f t="shared" si="31"/>
        <v>104.2839</v>
      </c>
      <c r="K75" s="35">
        <f t="shared" si="31"/>
        <v>21.963899999999999</v>
      </c>
      <c r="L75" s="35">
        <f t="shared" si="31"/>
        <v>87.163900000000012</v>
      </c>
      <c r="M75" s="35">
        <f t="shared" si="31"/>
        <v>183.77499999999998</v>
      </c>
      <c r="N75" s="35">
        <f t="shared" si="31"/>
        <v>23.603899999999999</v>
      </c>
      <c r="O75" s="35">
        <f t="shared" si="31"/>
        <v>102.4539</v>
      </c>
      <c r="P75" s="35">
        <f t="shared" si="31"/>
        <v>30.023899999999998</v>
      </c>
      <c r="Q75" s="35">
        <f t="shared" si="31"/>
        <v>79.029900000000012</v>
      </c>
      <c r="R75" s="35">
        <f t="shared" si="31"/>
        <v>2981.5479999999993</v>
      </c>
      <c r="S75" s="35"/>
      <c r="T75" s="10"/>
      <c r="U75" s="10"/>
      <c r="V75" s="10"/>
      <c r="W75" s="10"/>
      <c r="X75" s="35">
        <f>X76+X77+X83+X88+X101+X106+X107+X108</f>
        <v>2.0000000000095497E-3</v>
      </c>
      <c r="Y75" s="10"/>
      <c r="Z75" s="10"/>
    </row>
    <row r="76" spans="1:26" ht="16.5" customHeight="1" x14ac:dyDescent="0.2">
      <c r="A76" s="14">
        <v>63</v>
      </c>
      <c r="B76" s="15" t="s">
        <v>96</v>
      </c>
      <c r="C76" s="16">
        <v>60.23</v>
      </c>
      <c r="D76" s="16">
        <v>0</v>
      </c>
      <c r="E76" s="16">
        <f>C76+D76</f>
        <v>60.23</v>
      </c>
      <c r="F76" s="16">
        <v>40.94</v>
      </c>
      <c r="G76" s="16">
        <v>1.99</v>
      </c>
      <c r="H76" s="16">
        <v>1.79</v>
      </c>
      <c r="I76" s="16">
        <v>1.79</v>
      </c>
      <c r="J76" s="16">
        <v>1.79</v>
      </c>
      <c r="K76" s="16">
        <v>1.79</v>
      </c>
      <c r="L76" s="16">
        <v>1.79</v>
      </c>
      <c r="M76" s="16">
        <v>1.79</v>
      </c>
      <c r="N76" s="16">
        <v>1.59</v>
      </c>
      <c r="O76" s="16">
        <v>1.79</v>
      </c>
      <c r="P76" s="16">
        <v>1.59</v>
      </c>
      <c r="Q76" s="16">
        <v>1.59</v>
      </c>
      <c r="R76" s="16">
        <f>SUM(F76:Q76)</f>
        <v>60.230000000000004</v>
      </c>
      <c r="S76" s="16"/>
      <c r="T76" s="10"/>
      <c r="U76" s="10"/>
      <c r="V76" s="10"/>
      <c r="W76" s="10"/>
      <c r="X76" s="16">
        <f>E76-R76</f>
        <v>0</v>
      </c>
      <c r="Y76" s="10"/>
      <c r="Z76" s="10"/>
    </row>
    <row r="77" spans="1:26" ht="16.5" customHeight="1" x14ac:dyDescent="0.2">
      <c r="A77" s="14"/>
      <c r="B77" s="15" t="s">
        <v>97</v>
      </c>
      <c r="C77" s="16">
        <f t="shared" ref="C77:R77" si="32">SUM(C78:C82)</f>
        <v>939.58</v>
      </c>
      <c r="D77" s="16">
        <f t="shared" si="32"/>
        <v>0</v>
      </c>
      <c r="E77" s="16">
        <f t="shared" si="32"/>
        <v>939.58</v>
      </c>
      <c r="F77" s="16">
        <f t="shared" si="32"/>
        <v>519.26199999999994</v>
      </c>
      <c r="G77" s="16">
        <f t="shared" si="32"/>
        <v>38.853900000000003</v>
      </c>
      <c r="H77" s="16">
        <f t="shared" si="32"/>
        <v>55.799900000000001</v>
      </c>
      <c r="I77" s="16">
        <f t="shared" si="32"/>
        <v>11.253900000000002</v>
      </c>
      <c r="J77" s="16">
        <f t="shared" si="32"/>
        <v>22.703899999999997</v>
      </c>
      <c r="K77" s="16">
        <f t="shared" si="32"/>
        <v>10.7439</v>
      </c>
      <c r="L77" s="16">
        <f t="shared" si="32"/>
        <v>32.743899999999996</v>
      </c>
      <c r="M77" s="16">
        <f t="shared" si="32"/>
        <v>97.704999999999998</v>
      </c>
      <c r="N77" s="16">
        <f t="shared" si="32"/>
        <v>19.5839</v>
      </c>
      <c r="O77" s="16">
        <f t="shared" si="32"/>
        <v>60.593900000000005</v>
      </c>
      <c r="P77" s="16">
        <f t="shared" si="32"/>
        <v>26.003899999999998</v>
      </c>
      <c r="Q77" s="16">
        <f t="shared" si="32"/>
        <v>44.329900000000002</v>
      </c>
      <c r="R77" s="16">
        <f t="shared" si="32"/>
        <v>939.57799999999986</v>
      </c>
      <c r="S77" s="16"/>
      <c r="T77" s="10"/>
      <c r="U77" s="10"/>
      <c r="V77" s="10"/>
      <c r="W77" s="10"/>
      <c r="X77" s="16">
        <f>SUM(X78:X82)</f>
        <v>2.0000000000095497E-3</v>
      </c>
      <c r="Y77" s="10"/>
      <c r="Z77" s="10"/>
    </row>
    <row r="78" spans="1:26" ht="16.5" customHeight="1" x14ac:dyDescent="0.2">
      <c r="A78" s="17">
        <v>64</v>
      </c>
      <c r="B78" s="18" t="s">
        <v>98</v>
      </c>
      <c r="C78" s="19">
        <v>885.33</v>
      </c>
      <c r="D78" s="19"/>
      <c r="E78" s="20">
        <f t="shared" ref="E78:E82" si="33">C78+D78</f>
        <v>885.33</v>
      </c>
      <c r="F78" s="19">
        <f>449.7+38.09</f>
        <v>487.78999999999996</v>
      </c>
      <c r="G78" s="19">
        <f>21.25+13.88</f>
        <v>35.130000000000003</v>
      </c>
      <c r="H78" s="19">
        <f>28.78+0.8+22.75</f>
        <v>52.33</v>
      </c>
      <c r="I78" s="19">
        <f>5+5.03</f>
        <v>10.030000000000001</v>
      </c>
      <c r="J78" s="19">
        <f>15.16+6.07</f>
        <v>21.23</v>
      </c>
      <c r="K78" s="19">
        <f>3.82+5.7</f>
        <v>9.52</v>
      </c>
      <c r="L78" s="19">
        <f>23.86+5.41</f>
        <v>29.27</v>
      </c>
      <c r="M78" s="19">
        <f>71.36+23.88</f>
        <v>95.24</v>
      </c>
      <c r="N78" s="19">
        <f>8.47+10.03</f>
        <v>18.5</v>
      </c>
      <c r="O78" s="19">
        <f>41.02+17.37</f>
        <v>58.39</v>
      </c>
      <c r="P78" s="19">
        <f>14.09+10.7</f>
        <v>24.79</v>
      </c>
      <c r="Q78" s="19">
        <f>26.66+16.45</f>
        <v>43.11</v>
      </c>
      <c r="R78" s="20">
        <f t="shared" ref="R78:R82" si="34">SUM(F78:Q78)</f>
        <v>885.32999999999993</v>
      </c>
      <c r="S78" s="19"/>
      <c r="T78" s="10"/>
      <c r="U78" s="10"/>
      <c r="V78" s="10"/>
      <c r="W78" s="10"/>
      <c r="X78" s="19">
        <f t="shared" ref="X78:X82" si="35">E78-R78</f>
        <v>0</v>
      </c>
      <c r="Y78" s="10"/>
      <c r="Z78" s="10"/>
    </row>
    <row r="79" spans="1:26" ht="16.5" customHeight="1" x14ac:dyDescent="0.2">
      <c r="A79" s="17">
        <v>65</v>
      </c>
      <c r="B79" s="18" t="s">
        <v>99</v>
      </c>
      <c r="C79" s="19">
        <v>0</v>
      </c>
      <c r="D79" s="19"/>
      <c r="E79" s="20">
        <f t="shared" si="33"/>
        <v>0</v>
      </c>
      <c r="F79" s="19">
        <v>0</v>
      </c>
      <c r="G79" s="19">
        <v>0</v>
      </c>
      <c r="H79" s="19">
        <v>0</v>
      </c>
      <c r="I79" s="19">
        <v>0</v>
      </c>
      <c r="J79" s="19">
        <v>0</v>
      </c>
      <c r="K79" s="19">
        <v>0</v>
      </c>
      <c r="L79" s="19">
        <v>0</v>
      </c>
      <c r="M79" s="19">
        <v>0</v>
      </c>
      <c r="N79" s="19">
        <v>0</v>
      </c>
      <c r="O79" s="19">
        <v>0</v>
      </c>
      <c r="P79" s="19">
        <v>0</v>
      </c>
      <c r="Q79" s="19">
        <v>0</v>
      </c>
      <c r="R79" s="20">
        <f t="shared" si="34"/>
        <v>0</v>
      </c>
      <c r="S79" s="19"/>
      <c r="T79" s="10"/>
      <c r="U79" s="10"/>
      <c r="V79" s="10"/>
      <c r="W79" s="10"/>
      <c r="X79" s="19">
        <f t="shared" si="35"/>
        <v>0</v>
      </c>
      <c r="Y79" s="10"/>
      <c r="Z79" s="10"/>
    </row>
    <row r="80" spans="1:26" ht="16.5" customHeight="1" x14ac:dyDescent="0.2">
      <c r="A80" s="17">
        <v>66</v>
      </c>
      <c r="B80" s="18" t="s">
        <v>100</v>
      </c>
      <c r="C80" s="19">
        <v>21.28</v>
      </c>
      <c r="D80" s="19"/>
      <c r="E80" s="20">
        <f t="shared" si="33"/>
        <v>21.28</v>
      </c>
      <c r="F80" s="19">
        <f>13.48-1.5</f>
        <v>11.98</v>
      </c>
      <c r="G80" s="19">
        <v>1.6439999999999999</v>
      </c>
      <c r="H80" s="19">
        <v>1.64</v>
      </c>
      <c r="I80" s="19">
        <v>0.39400000000000002</v>
      </c>
      <c r="J80" s="19">
        <v>0.64400000000000002</v>
      </c>
      <c r="K80" s="19">
        <v>0.39400000000000002</v>
      </c>
      <c r="L80" s="19">
        <v>1.6439999999999999</v>
      </c>
      <c r="M80" s="19">
        <v>0.38400000000000001</v>
      </c>
      <c r="N80" s="19">
        <v>0.40400000000000003</v>
      </c>
      <c r="O80" s="19">
        <v>1.3740000000000001</v>
      </c>
      <c r="P80" s="19">
        <v>0.38400000000000001</v>
      </c>
      <c r="Q80" s="19">
        <v>0.39</v>
      </c>
      <c r="R80" s="20">
        <f t="shared" si="34"/>
        <v>21.275999999999996</v>
      </c>
      <c r="S80" s="19"/>
      <c r="T80" s="10"/>
      <c r="U80" s="10"/>
      <c r="V80" s="10"/>
      <c r="W80" s="10"/>
      <c r="X80" s="19">
        <f t="shared" si="35"/>
        <v>4.0000000000048885E-3</v>
      </c>
      <c r="Y80" s="10"/>
      <c r="Z80" s="10"/>
    </row>
    <row r="81" spans="1:26" ht="16.5" customHeight="1" x14ac:dyDescent="0.2">
      <c r="A81" s="17">
        <v>67</v>
      </c>
      <c r="B81" s="18" t="s">
        <v>101</v>
      </c>
      <c r="C81" s="19">
        <v>32.97</v>
      </c>
      <c r="D81" s="19"/>
      <c r="E81" s="20">
        <f t="shared" si="33"/>
        <v>32.97</v>
      </c>
      <c r="F81" s="19">
        <v>19.492000000000001</v>
      </c>
      <c r="G81" s="19">
        <v>2.0798999999999999</v>
      </c>
      <c r="H81" s="19">
        <v>1.8299000000000001</v>
      </c>
      <c r="I81" s="19">
        <v>0.82989999999999997</v>
      </c>
      <c r="J81" s="19">
        <v>0.82989999999999997</v>
      </c>
      <c r="K81" s="19">
        <v>0.82989999999999997</v>
      </c>
      <c r="L81" s="19">
        <v>1.8299000000000001</v>
      </c>
      <c r="M81" s="19">
        <f>1.081+1</f>
        <v>2.081</v>
      </c>
      <c r="N81" s="19">
        <v>0.67989999999999995</v>
      </c>
      <c r="O81" s="19">
        <f>1.8299-1</f>
        <v>0.82990000000000008</v>
      </c>
      <c r="P81" s="19">
        <v>0.82989999999999997</v>
      </c>
      <c r="Q81" s="19">
        <v>0.82989999999999997</v>
      </c>
      <c r="R81" s="20">
        <f t="shared" si="34"/>
        <v>32.971999999999994</v>
      </c>
      <c r="S81" s="19"/>
      <c r="T81" s="10"/>
      <c r="U81" s="10"/>
      <c r="V81" s="10"/>
      <c r="W81" s="10"/>
      <c r="X81" s="19">
        <f t="shared" si="35"/>
        <v>-1.9999999999953388E-3</v>
      </c>
      <c r="Y81" s="10"/>
      <c r="Z81" s="10"/>
    </row>
    <row r="82" spans="1:26" ht="16.5" customHeight="1" x14ac:dyDescent="0.2">
      <c r="A82" s="17">
        <v>68</v>
      </c>
      <c r="B82" s="18" t="s">
        <v>102</v>
      </c>
      <c r="C82" s="19">
        <v>0</v>
      </c>
      <c r="D82" s="19"/>
      <c r="E82" s="20">
        <f t="shared" si="33"/>
        <v>0</v>
      </c>
      <c r="F82" s="19">
        <v>0</v>
      </c>
      <c r="G82" s="19">
        <v>0</v>
      </c>
      <c r="H82" s="19">
        <v>0</v>
      </c>
      <c r="I82" s="19">
        <v>0</v>
      </c>
      <c r="J82" s="19">
        <v>0</v>
      </c>
      <c r="K82" s="19">
        <v>0</v>
      </c>
      <c r="L82" s="19">
        <v>0</v>
      </c>
      <c r="M82" s="19">
        <v>0</v>
      </c>
      <c r="N82" s="19">
        <v>0</v>
      </c>
      <c r="O82" s="19">
        <v>0</v>
      </c>
      <c r="P82" s="19">
        <v>0</v>
      </c>
      <c r="Q82" s="19">
        <v>0</v>
      </c>
      <c r="R82" s="20">
        <f t="shared" si="34"/>
        <v>0</v>
      </c>
      <c r="S82" s="19"/>
      <c r="T82" s="10"/>
      <c r="U82" s="10"/>
      <c r="V82" s="10"/>
      <c r="W82" s="10"/>
      <c r="X82" s="19">
        <f t="shared" si="35"/>
        <v>0</v>
      </c>
      <c r="Y82" s="10"/>
      <c r="Z82" s="10"/>
    </row>
    <row r="83" spans="1:26" ht="16.5" customHeight="1" x14ac:dyDescent="0.2">
      <c r="A83" s="14"/>
      <c r="B83" s="15" t="s">
        <v>103</v>
      </c>
      <c r="C83" s="16">
        <f t="shared" ref="C83:R83" si="36">SUM(C84:C87)</f>
        <v>43.81</v>
      </c>
      <c r="D83" s="16">
        <f t="shared" si="36"/>
        <v>0</v>
      </c>
      <c r="E83" s="16">
        <f t="shared" si="36"/>
        <v>43.81</v>
      </c>
      <c r="F83" s="16">
        <f t="shared" si="36"/>
        <v>19.559999999999999</v>
      </c>
      <c r="G83" s="16">
        <f t="shared" si="36"/>
        <v>0.75</v>
      </c>
      <c r="H83" s="16">
        <f t="shared" si="36"/>
        <v>0.75</v>
      </c>
      <c r="I83" s="16">
        <f t="shared" si="36"/>
        <v>0.75</v>
      </c>
      <c r="J83" s="16">
        <f t="shared" si="36"/>
        <v>0.75</v>
      </c>
      <c r="K83" s="16">
        <f t="shared" si="36"/>
        <v>7.75</v>
      </c>
      <c r="L83" s="16">
        <f t="shared" si="36"/>
        <v>9.75</v>
      </c>
      <c r="M83" s="16">
        <f t="shared" si="36"/>
        <v>0.75</v>
      </c>
      <c r="N83" s="16">
        <f t="shared" si="36"/>
        <v>0.75</v>
      </c>
      <c r="O83" s="16">
        <f t="shared" si="36"/>
        <v>0.75</v>
      </c>
      <c r="P83" s="16">
        <f t="shared" si="36"/>
        <v>0.75</v>
      </c>
      <c r="Q83" s="16">
        <f t="shared" si="36"/>
        <v>0.75</v>
      </c>
      <c r="R83" s="16">
        <f t="shared" si="36"/>
        <v>43.810000000000016</v>
      </c>
      <c r="S83" s="16"/>
      <c r="T83" s="10"/>
      <c r="U83" s="10"/>
      <c r="V83" s="10"/>
      <c r="W83" s="10"/>
      <c r="X83" s="16">
        <f>SUM(X84:X87)</f>
        <v>0</v>
      </c>
      <c r="Y83" s="10"/>
      <c r="Z83" s="10"/>
    </row>
    <row r="84" spans="1:26" ht="16.5" customHeight="1" x14ac:dyDescent="0.2">
      <c r="A84" s="17">
        <v>69</v>
      </c>
      <c r="B84" s="18" t="s">
        <v>104</v>
      </c>
      <c r="C84" s="19">
        <v>15.75</v>
      </c>
      <c r="D84" s="19"/>
      <c r="E84" s="20">
        <f t="shared" ref="E84:E87" si="37">C84+D84</f>
        <v>15.75</v>
      </c>
      <c r="F84" s="19">
        <v>0.1</v>
      </c>
      <c r="G84" s="19">
        <v>0.15</v>
      </c>
      <c r="H84" s="19">
        <v>0.15</v>
      </c>
      <c r="I84" s="19">
        <v>0.15</v>
      </c>
      <c r="J84" s="19">
        <v>0.15</v>
      </c>
      <c r="K84" s="19">
        <v>7.15</v>
      </c>
      <c r="L84" s="19">
        <v>7.15</v>
      </c>
      <c r="M84" s="19">
        <v>0.15</v>
      </c>
      <c r="N84" s="19">
        <v>0.15</v>
      </c>
      <c r="O84" s="19">
        <v>0.15</v>
      </c>
      <c r="P84" s="19">
        <v>0.15</v>
      </c>
      <c r="Q84" s="19">
        <v>0.15</v>
      </c>
      <c r="R84" s="20">
        <f t="shared" ref="R84:R87" si="38">SUM(F84:Q84)</f>
        <v>15.750000000000002</v>
      </c>
      <c r="S84" s="19"/>
      <c r="T84" s="10"/>
      <c r="U84" s="10"/>
      <c r="V84" s="10"/>
      <c r="W84" s="10"/>
      <c r="X84" s="19">
        <f t="shared" ref="X84:X87" si="39">E84-R84</f>
        <v>0</v>
      </c>
      <c r="Y84" s="10"/>
      <c r="Z84" s="10"/>
    </row>
    <row r="85" spans="1:26" ht="16.5" customHeight="1" x14ac:dyDescent="0.2">
      <c r="A85" s="17">
        <v>70</v>
      </c>
      <c r="B85" s="18" t="s">
        <v>105</v>
      </c>
      <c r="C85" s="19">
        <v>3.51</v>
      </c>
      <c r="D85" s="19"/>
      <c r="E85" s="20">
        <f t="shared" si="37"/>
        <v>3.51</v>
      </c>
      <c r="F85" s="19">
        <v>3.51</v>
      </c>
      <c r="G85" s="19">
        <v>0</v>
      </c>
      <c r="H85" s="19">
        <v>0</v>
      </c>
      <c r="I85" s="19">
        <v>0</v>
      </c>
      <c r="J85" s="19">
        <v>0</v>
      </c>
      <c r="K85" s="19">
        <v>0</v>
      </c>
      <c r="L85" s="19">
        <v>0</v>
      </c>
      <c r="M85" s="19">
        <v>0</v>
      </c>
      <c r="N85" s="19">
        <v>0</v>
      </c>
      <c r="O85" s="19">
        <v>0</v>
      </c>
      <c r="P85" s="19">
        <v>0</v>
      </c>
      <c r="Q85" s="19">
        <v>0</v>
      </c>
      <c r="R85" s="20">
        <f t="shared" si="38"/>
        <v>3.51</v>
      </c>
      <c r="S85" s="19"/>
      <c r="T85" s="10"/>
      <c r="U85" s="10"/>
      <c r="V85" s="10"/>
      <c r="W85" s="10"/>
      <c r="X85" s="19">
        <f t="shared" si="39"/>
        <v>0</v>
      </c>
      <c r="Y85" s="10"/>
      <c r="Z85" s="10"/>
    </row>
    <row r="86" spans="1:26" ht="16.5" customHeight="1" x14ac:dyDescent="0.2">
      <c r="A86" s="17">
        <v>71</v>
      </c>
      <c r="B86" s="18" t="s">
        <v>106</v>
      </c>
      <c r="C86" s="19">
        <v>2</v>
      </c>
      <c r="D86" s="19"/>
      <c r="E86" s="20">
        <f t="shared" si="37"/>
        <v>2</v>
      </c>
      <c r="F86" s="19">
        <v>0</v>
      </c>
      <c r="G86" s="19">
        <v>0</v>
      </c>
      <c r="H86" s="19">
        <v>0</v>
      </c>
      <c r="I86" s="19">
        <v>0</v>
      </c>
      <c r="J86" s="19">
        <v>0</v>
      </c>
      <c r="K86" s="19">
        <v>0</v>
      </c>
      <c r="L86" s="19">
        <v>2</v>
      </c>
      <c r="M86" s="19">
        <v>0</v>
      </c>
      <c r="N86" s="19">
        <v>0</v>
      </c>
      <c r="O86" s="19">
        <v>0</v>
      </c>
      <c r="P86" s="19">
        <v>0</v>
      </c>
      <c r="Q86" s="19">
        <v>0</v>
      </c>
      <c r="R86" s="20">
        <f t="shared" si="38"/>
        <v>2</v>
      </c>
      <c r="S86" s="19"/>
      <c r="T86" s="10"/>
      <c r="U86" s="10"/>
      <c r="V86" s="10"/>
      <c r="W86" s="10"/>
      <c r="X86" s="19">
        <f t="shared" si="39"/>
        <v>0</v>
      </c>
      <c r="Y86" s="10"/>
      <c r="Z86" s="10"/>
    </row>
    <row r="87" spans="1:26" ht="16.5" customHeight="1" x14ac:dyDescent="0.2">
      <c r="A87" s="17">
        <v>72</v>
      </c>
      <c r="B87" s="18" t="s">
        <v>107</v>
      </c>
      <c r="C87" s="19">
        <v>22.55</v>
      </c>
      <c r="D87" s="19"/>
      <c r="E87" s="20">
        <f t="shared" si="37"/>
        <v>22.55</v>
      </c>
      <c r="F87" s="19">
        <f>6.34+9.61</f>
        <v>15.95</v>
      </c>
      <c r="G87" s="19">
        <v>0.6</v>
      </c>
      <c r="H87" s="19">
        <v>0.6</v>
      </c>
      <c r="I87" s="19">
        <v>0.6</v>
      </c>
      <c r="J87" s="19">
        <v>0.6</v>
      </c>
      <c r="K87" s="19">
        <v>0.6</v>
      </c>
      <c r="L87" s="19">
        <v>0.6</v>
      </c>
      <c r="M87" s="19">
        <v>0.6</v>
      </c>
      <c r="N87" s="19">
        <v>0.6</v>
      </c>
      <c r="O87" s="19">
        <v>0.6</v>
      </c>
      <c r="P87" s="19">
        <v>0.6</v>
      </c>
      <c r="Q87" s="19">
        <v>0.6</v>
      </c>
      <c r="R87" s="20">
        <f t="shared" si="38"/>
        <v>22.550000000000015</v>
      </c>
      <c r="S87" s="19"/>
      <c r="T87" s="10"/>
      <c r="U87" s="10"/>
      <c r="V87" s="10"/>
      <c r="W87" s="10"/>
      <c r="X87" s="19">
        <f t="shared" si="39"/>
        <v>0</v>
      </c>
      <c r="Y87" s="10"/>
      <c r="Z87" s="10"/>
    </row>
    <row r="88" spans="1:26" ht="16.5" customHeight="1" x14ac:dyDescent="0.2">
      <c r="A88" s="14"/>
      <c r="B88" s="15" t="s">
        <v>108</v>
      </c>
      <c r="C88" s="16">
        <f t="shared" ref="C88:R88" si="40">SUM(C89:C100)</f>
        <v>1734.8500000000001</v>
      </c>
      <c r="D88" s="16">
        <f t="shared" si="40"/>
        <v>0</v>
      </c>
      <c r="E88" s="16">
        <f t="shared" si="40"/>
        <v>1734.8500000000001</v>
      </c>
      <c r="F88" s="16">
        <f t="shared" si="40"/>
        <v>1223</v>
      </c>
      <c r="G88" s="16">
        <f t="shared" si="40"/>
        <v>189.12</v>
      </c>
      <c r="H88" s="16">
        <f t="shared" si="40"/>
        <v>54</v>
      </c>
      <c r="I88" s="16">
        <f t="shared" si="40"/>
        <v>0</v>
      </c>
      <c r="J88" s="16">
        <f t="shared" si="40"/>
        <v>77.36</v>
      </c>
      <c r="K88" s="16">
        <f t="shared" si="40"/>
        <v>0</v>
      </c>
      <c r="L88" s="16">
        <f t="shared" si="40"/>
        <v>41.2</v>
      </c>
      <c r="M88" s="16">
        <f t="shared" si="40"/>
        <v>81.849999999999994</v>
      </c>
      <c r="N88" s="16">
        <f t="shared" si="40"/>
        <v>0</v>
      </c>
      <c r="O88" s="16">
        <f t="shared" si="40"/>
        <v>37.64</v>
      </c>
      <c r="P88" s="16">
        <f t="shared" si="40"/>
        <v>0</v>
      </c>
      <c r="Q88" s="16">
        <f t="shared" si="40"/>
        <v>30.68</v>
      </c>
      <c r="R88" s="16">
        <f t="shared" si="40"/>
        <v>1734.8500000000001</v>
      </c>
      <c r="S88" s="16"/>
      <c r="T88" s="10"/>
      <c r="U88" s="10"/>
      <c r="V88" s="10"/>
      <c r="W88" s="10"/>
      <c r="X88" s="16">
        <f>SUM(X89:X100)</f>
        <v>0</v>
      </c>
      <c r="Y88" s="10"/>
      <c r="Z88" s="10"/>
    </row>
    <row r="89" spans="1:26" ht="16.5" customHeight="1" x14ac:dyDescent="0.2">
      <c r="A89" s="17">
        <v>73.099999999999994</v>
      </c>
      <c r="B89" s="18" t="s">
        <v>109</v>
      </c>
      <c r="C89" s="19">
        <v>406.75</v>
      </c>
      <c r="D89" s="19"/>
      <c r="E89" s="20">
        <f t="shared" ref="E89:E100" si="41">C89+D89</f>
        <v>406.75</v>
      </c>
      <c r="F89" s="19">
        <f>249.84+0.01</f>
        <v>249.85</v>
      </c>
      <c r="G89" s="19">
        <v>30.93</v>
      </c>
      <c r="H89" s="19">
        <v>21.52</v>
      </c>
      <c r="I89" s="19">
        <v>0</v>
      </c>
      <c r="J89" s="19">
        <v>27</v>
      </c>
      <c r="K89" s="19">
        <v>0</v>
      </c>
      <c r="L89" s="19">
        <v>16.73</v>
      </c>
      <c r="M89" s="19">
        <v>21.72</v>
      </c>
      <c r="N89" s="19">
        <v>0</v>
      </c>
      <c r="O89" s="19">
        <v>20.02</v>
      </c>
      <c r="P89" s="19">
        <v>0</v>
      </c>
      <c r="Q89" s="19">
        <v>18.98</v>
      </c>
      <c r="R89" s="20">
        <f t="shared" ref="R89:R100" si="42">SUM(F89:Q89)</f>
        <v>406.75</v>
      </c>
      <c r="S89" s="19"/>
      <c r="T89" s="10"/>
      <c r="U89" s="10"/>
      <c r="V89" s="10"/>
      <c r="W89" s="10"/>
      <c r="X89" s="19">
        <f t="shared" ref="X89:X100" si="43">E89-R89</f>
        <v>0</v>
      </c>
      <c r="Y89" s="10"/>
      <c r="Z89" s="10"/>
    </row>
    <row r="90" spans="1:26" ht="16.5" customHeight="1" x14ac:dyDescent="0.2">
      <c r="A90" s="17">
        <v>73.2</v>
      </c>
      <c r="B90" s="18" t="s">
        <v>110</v>
      </c>
      <c r="C90" s="19">
        <v>15.6</v>
      </c>
      <c r="D90" s="19"/>
      <c r="E90" s="20">
        <f t="shared" si="41"/>
        <v>15.6</v>
      </c>
      <c r="F90" s="19">
        <v>15.6</v>
      </c>
      <c r="G90" s="19">
        <v>0</v>
      </c>
      <c r="H90" s="19">
        <v>0</v>
      </c>
      <c r="I90" s="19">
        <v>0</v>
      </c>
      <c r="J90" s="19">
        <v>0</v>
      </c>
      <c r="K90" s="19">
        <v>0</v>
      </c>
      <c r="L90" s="19">
        <v>0</v>
      </c>
      <c r="M90" s="19">
        <v>0</v>
      </c>
      <c r="N90" s="19">
        <v>0</v>
      </c>
      <c r="O90" s="19">
        <v>0</v>
      </c>
      <c r="P90" s="19">
        <v>0</v>
      </c>
      <c r="Q90" s="19">
        <v>0</v>
      </c>
      <c r="R90" s="20">
        <f t="shared" si="42"/>
        <v>15.6</v>
      </c>
      <c r="S90" s="19"/>
      <c r="T90" s="10"/>
      <c r="U90" s="10"/>
      <c r="V90" s="10"/>
      <c r="W90" s="10"/>
      <c r="X90" s="19">
        <f t="shared" si="43"/>
        <v>0</v>
      </c>
      <c r="Y90" s="10"/>
      <c r="Z90" s="10"/>
    </row>
    <row r="91" spans="1:26" ht="16.5" customHeight="1" x14ac:dyDescent="0.2">
      <c r="A91" s="17">
        <v>73.3</v>
      </c>
      <c r="B91" s="18" t="s">
        <v>111</v>
      </c>
      <c r="C91" s="19">
        <v>7.5</v>
      </c>
      <c r="D91" s="19"/>
      <c r="E91" s="20">
        <f t="shared" si="41"/>
        <v>7.5</v>
      </c>
      <c r="F91" s="19">
        <v>7.5</v>
      </c>
      <c r="G91" s="19"/>
      <c r="H91" s="19"/>
      <c r="I91" s="19"/>
      <c r="J91" s="19"/>
      <c r="K91" s="19"/>
      <c r="L91" s="19"/>
      <c r="M91" s="19"/>
      <c r="N91" s="19"/>
      <c r="O91" s="19"/>
      <c r="P91" s="19"/>
      <c r="Q91" s="19"/>
      <c r="R91" s="20">
        <f t="shared" si="42"/>
        <v>7.5</v>
      </c>
      <c r="S91" s="19"/>
      <c r="T91" s="10"/>
      <c r="U91" s="10"/>
      <c r="V91" s="10"/>
      <c r="W91" s="10"/>
      <c r="X91" s="19">
        <f t="shared" si="43"/>
        <v>0</v>
      </c>
      <c r="Y91" s="10"/>
      <c r="Z91" s="10"/>
    </row>
    <row r="92" spans="1:26" ht="16.5" customHeight="1" x14ac:dyDescent="0.2">
      <c r="A92" s="17">
        <v>73.400000000000006</v>
      </c>
      <c r="B92" s="18" t="s">
        <v>112</v>
      </c>
      <c r="C92" s="19">
        <v>2.2999999999999998</v>
      </c>
      <c r="D92" s="19"/>
      <c r="E92" s="20">
        <f t="shared" si="41"/>
        <v>2.2999999999999998</v>
      </c>
      <c r="F92" s="19">
        <v>2.2999999999999998</v>
      </c>
      <c r="G92" s="19"/>
      <c r="H92" s="19"/>
      <c r="I92" s="19"/>
      <c r="J92" s="19"/>
      <c r="K92" s="19"/>
      <c r="L92" s="19"/>
      <c r="M92" s="19"/>
      <c r="N92" s="19"/>
      <c r="O92" s="19"/>
      <c r="P92" s="19"/>
      <c r="Q92" s="19"/>
      <c r="R92" s="20">
        <f t="shared" si="42"/>
        <v>2.2999999999999998</v>
      </c>
      <c r="S92" s="19"/>
      <c r="T92" s="10"/>
      <c r="U92" s="10"/>
      <c r="V92" s="10"/>
      <c r="W92" s="10"/>
      <c r="X92" s="19">
        <f t="shared" si="43"/>
        <v>0</v>
      </c>
      <c r="Y92" s="10"/>
      <c r="Z92" s="10"/>
    </row>
    <row r="93" spans="1:26" ht="16.5" customHeight="1" x14ac:dyDescent="0.2">
      <c r="A93" s="17">
        <v>74</v>
      </c>
      <c r="B93" s="18" t="s">
        <v>113</v>
      </c>
      <c r="C93" s="19">
        <v>126.78</v>
      </c>
      <c r="D93" s="19"/>
      <c r="E93" s="20">
        <f t="shared" si="41"/>
        <v>126.78</v>
      </c>
      <c r="F93" s="19">
        <v>126.78</v>
      </c>
      <c r="G93" s="19"/>
      <c r="H93" s="19"/>
      <c r="I93" s="19"/>
      <c r="J93" s="19"/>
      <c r="K93" s="19"/>
      <c r="L93" s="19"/>
      <c r="M93" s="19"/>
      <c r="N93" s="19"/>
      <c r="O93" s="19"/>
      <c r="P93" s="19"/>
      <c r="Q93" s="19"/>
      <c r="R93" s="20">
        <f t="shared" si="42"/>
        <v>126.78</v>
      </c>
      <c r="S93" s="19"/>
      <c r="T93" s="10"/>
      <c r="U93" s="10"/>
      <c r="V93" s="10"/>
      <c r="W93" s="10"/>
      <c r="X93" s="19">
        <f t="shared" si="43"/>
        <v>0</v>
      </c>
      <c r="Y93" s="10"/>
      <c r="Z93" s="10"/>
    </row>
    <row r="94" spans="1:26" ht="16.5" customHeight="1" x14ac:dyDescent="0.2">
      <c r="A94" s="17">
        <v>75.099999999999994</v>
      </c>
      <c r="B94" s="18" t="s">
        <v>114</v>
      </c>
      <c r="C94" s="19">
        <v>386.3</v>
      </c>
      <c r="D94" s="19"/>
      <c r="E94" s="20">
        <f t="shared" si="41"/>
        <v>386.3</v>
      </c>
      <c r="F94" s="19">
        <v>359.65</v>
      </c>
      <c r="G94" s="19">
        <v>18.8</v>
      </c>
      <c r="H94" s="19">
        <v>2.62</v>
      </c>
      <c r="I94" s="19"/>
      <c r="J94" s="19">
        <v>3.43</v>
      </c>
      <c r="K94" s="19"/>
      <c r="L94" s="19">
        <v>0</v>
      </c>
      <c r="M94" s="19">
        <v>1.8</v>
      </c>
      <c r="N94" s="19"/>
      <c r="O94" s="19">
        <v>0</v>
      </c>
      <c r="P94" s="19"/>
      <c r="Q94" s="19">
        <v>0</v>
      </c>
      <c r="R94" s="20">
        <f t="shared" si="42"/>
        <v>386.3</v>
      </c>
      <c r="S94" s="19"/>
      <c r="T94" s="10"/>
      <c r="U94" s="10"/>
      <c r="V94" s="10"/>
      <c r="W94" s="10"/>
      <c r="X94" s="19">
        <f t="shared" si="43"/>
        <v>0</v>
      </c>
      <c r="Y94" s="10"/>
      <c r="Z94" s="10"/>
    </row>
    <row r="95" spans="1:26" ht="16.5" customHeight="1" x14ac:dyDescent="0.2">
      <c r="A95" s="17">
        <v>75.2</v>
      </c>
      <c r="B95" s="18" t="s">
        <v>115</v>
      </c>
      <c r="C95" s="19">
        <v>9</v>
      </c>
      <c r="D95" s="19"/>
      <c r="E95" s="20">
        <f t="shared" si="41"/>
        <v>9</v>
      </c>
      <c r="F95" s="19">
        <v>9</v>
      </c>
      <c r="G95" s="19"/>
      <c r="H95" s="19"/>
      <c r="I95" s="19"/>
      <c r="J95" s="19"/>
      <c r="K95" s="19"/>
      <c r="L95" s="19"/>
      <c r="M95" s="19"/>
      <c r="N95" s="19"/>
      <c r="O95" s="19"/>
      <c r="P95" s="19"/>
      <c r="Q95" s="19"/>
      <c r="R95" s="20">
        <f t="shared" si="42"/>
        <v>9</v>
      </c>
      <c r="S95" s="19"/>
      <c r="T95" s="10"/>
      <c r="U95" s="10"/>
      <c r="V95" s="10"/>
      <c r="W95" s="10"/>
      <c r="X95" s="19">
        <f t="shared" si="43"/>
        <v>0</v>
      </c>
      <c r="Y95" s="10"/>
      <c r="Z95" s="10"/>
    </row>
    <row r="96" spans="1:26" ht="16.5" customHeight="1" x14ac:dyDescent="0.2">
      <c r="A96" s="17">
        <v>76</v>
      </c>
      <c r="B96" s="18" t="s">
        <v>116</v>
      </c>
      <c r="C96" s="19">
        <v>252.45</v>
      </c>
      <c r="D96" s="19"/>
      <c r="E96" s="20">
        <f t="shared" si="41"/>
        <v>252.45</v>
      </c>
      <c r="F96" s="19">
        <v>252.45</v>
      </c>
      <c r="G96" s="19"/>
      <c r="H96" s="19"/>
      <c r="I96" s="19"/>
      <c r="J96" s="19"/>
      <c r="K96" s="19"/>
      <c r="L96" s="19"/>
      <c r="M96" s="19"/>
      <c r="N96" s="19"/>
      <c r="O96" s="19"/>
      <c r="P96" s="19"/>
      <c r="Q96" s="19"/>
      <c r="R96" s="20">
        <f t="shared" si="42"/>
        <v>252.45</v>
      </c>
      <c r="S96" s="19"/>
      <c r="T96" s="10"/>
      <c r="U96" s="10"/>
      <c r="V96" s="10"/>
      <c r="W96" s="10"/>
      <c r="X96" s="19">
        <f t="shared" si="43"/>
        <v>0</v>
      </c>
      <c r="Y96" s="10"/>
      <c r="Z96" s="10"/>
    </row>
    <row r="97" spans="1:26" ht="16.5" customHeight="1" x14ac:dyDescent="0.2">
      <c r="A97" s="17">
        <v>77</v>
      </c>
      <c r="B97" s="18" t="s">
        <v>117</v>
      </c>
      <c r="C97" s="19">
        <v>76.48</v>
      </c>
      <c r="D97" s="19"/>
      <c r="E97" s="20">
        <f t="shared" si="41"/>
        <v>76.48</v>
      </c>
      <c r="F97" s="19">
        <v>76.48</v>
      </c>
      <c r="G97" s="19"/>
      <c r="H97" s="19"/>
      <c r="I97" s="19"/>
      <c r="J97" s="19"/>
      <c r="K97" s="19"/>
      <c r="L97" s="19"/>
      <c r="M97" s="19"/>
      <c r="N97" s="19"/>
      <c r="O97" s="19"/>
      <c r="P97" s="19"/>
      <c r="Q97" s="19"/>
      <c r="R97" s="20">
        <f t="shared" si="42"/>
        <v>76.48</v>
      </c>
      <c r="S97" s="19"/>
      <c r="T97" s="10"/>
      <c r="U97" s="10"/>
      <c r="V97" s="10"/>
      <c r="W97" s="10"/>
      <c r="X97" s="19">
        <f t="shared" si="43"/>
        <v>0</v>
      </c>
      <c r="Y97" s="10"/>
      <c r="Z97" s="10"/>
    </row>
    <row r="98" spans="1:26" ht="16.5" customHeight="1" x14ac:dyDescent="0.2">
      <c r="A98" s="17">
        <v>78</v>
      </c>
      <c r="B98" s="18" t="s">
        <v>118</v>
      </c>
      <c r="C98" s="19">
        <v>116.14</v>
      </c>
      <c r="D98" s="19"/>
      <c r="E98" s="20">
        <f t="shared" si="41"/>
        <v>116.14</v>
      </c>
      <c r="F98" s="19">
        <v>82.14</v>
      </c>
      <c r="G98" s="19">
        <v>7</v>
      </c>
      <c r="H98" s="19">
        <v>5</v>
      </c>
      <c r="I98" s="19"/>
      <c r="J98" s="19">
        <v>5</v>
      </c>
      <c r="K98" s="19"/>
      <c r="L98" s="19">
        <v>4</v>
      </c>
      <c r="M98" s="19">
        <v>6</v>
      </c>
      <c r="N98" s="19"/>
      <c r="O98" s="19">
        <v>4</v>
      </c>
      <c r="P98" s="19"/>
      <c r="Q98" s="19">
        <v>3</v>
      </c>
      <c r="R98" s="20">
        <f t="shared" si="42"/>
        <v>116.14</v>
      </c>
      <c r="S98" s="19"/>
      <c r="T98" s="10"/>
      <c r="U98" s="10"/>
      <c r="V98" s="10"/>
      <c r="W98" s="10"/>
      <c r="X98" s="19">
        <f t="shared" si="43"/>
        <v>0</v>
      </c>
      <c r="Y98" s="10"/>
      <c r="Z98" s="10"/>
    </row>
    <row r="99" spans="1:26" ht="16.5" customHeight="1" x14ac:dyDescent="0.2">
      <c r="A99" s="17">
        <v>79.099999999999994</v>
      </c>
      <c r="B99" s="18" t="s">
        <v>42</v>
      </c>
      <c r="C99" s="19">
        <v>294.3</v>
      </c>
      <c r="D99" s="19"/>
      <c r="E99" s="20">
        <f t="shared" si="41"/>
        <v>294.3</v>
      </c>
      <c r="F99" s="19">
        <v>0</v>
      </c>
      <c r="G99" s="19">
        <v>132.38999999999999</v>
      </c>
      <c r="H99" s="19">
        <v>24.86</v>
      </c>
      <c r="I99" s="19"/>
      <c r="J99" s="19">
        <v>41.93</v>
      </c>
      <c r="K99" s="19"/>
      <c r="L99" s="19">
        <v>20.47</v>
      </c>
      <c r="M99" s="19">
        <v>52.33</v>
      </c>
      <c r="N99" s="19"/>
      <c r="O99" s="19">
        <v>13.62</v>
      </c>
      <c r="P99" s="19"/>
      <c r="Q99" s="19">
        <v>8.6999999999999993</v>
      </c>
      <c r="R99" s="20">
        <f t="shared" si="42"/>
        <v>294.3</v>
      </c>
      <c r="S99" s="19"/>
      <c r="T99" s="10"/>
      <c r="U99" s="10"/>
      <c r="V99" s="10"/>
      <c r="W99" s="10"/>
      <c r="X99" s="19">
        <f t="shared" si="43"/>
        <v>0</v>
      </c>
      <c r="Y99" s="10"/>
      <c r="Z99" s="10"/>
    </row>
    <row r="100" spans="1:26" ht="16.5" customHeight="1" x14ac:dyDescent="0.2">
      <c r="A100" s="17">
        <v>79.2</v>
      </c>
      <c r="B100" s="18" t="s">
        <v>119</v>
      </c>
      <c r="C100" s="19">
        <v>41.25</v>
      </c>
      <c r="D100" s="19"/>
      <c r="E100" s="20">
        <f t="shared" si="41"/>
        <v>41.25</v>
      </c>
      <c r="F100" s="19">
        <v>41.25</v>
      </c>
      <c r="G100" s="19"/>
      <c r="H100" s="19"/>
      <c r="I100" s="19"/>
      <c r="J100" s="19"/>
      <c r="K100" s="19"/>
      <c r="L100" s="19"/>
      <c r="M100" s="19"/>
      <c r="N100" s="19"/>
      <c r="O100" s="19"/>
      <c r="P100" s="19"/>
      <c r="Q100" s="19"/>
      <c r="R100" s="20">
        <f t="shared" si="42"/>
        <v>41.25</v>
      </c>
      <c r="S100" s="19"/>
      <c r="T100" s="10"/>
      <c r="U100" s="10"/>
      <c r="V100" s="10"/>
      <c r="W100" s="10"/>
      <c r="X100" s="19">
        <f t="shared" si="43"/>
        <v>0</v>
      </c>
      <c r="Y100" s="10"/>
      <c r="Z100" s="10"/>
    </row>
    <row r="101" spans="1:26" ht="16.5" customHeight="1" x14ac:dyDescent="0.2">
      <c r="A101" s="14"/>
      <c r="B101" s="15" t="s">
        <v>120</v>
      </c>
      <c r="C101" s="16">
        <f t="shared" ref="C101:R101" si="44">SUM(C102:C105)</f>
        <v>173.15</v>
      </c>
      <c r="D101" s="16">
        <f t="shared" si="44"/>
        <v>0</v>
      </c>
      <c r="E101" s="16">
        <f t="shared" si="44"/>
        <v>173.15</v>
      </c>
      <c r="F101" s="16">
        <f t="shared" si="44"/>
        <v>158.27000000000001</v>
      </c>
      <c r="G101" s="16">
        <f t="shared" si="44"/>
        <v>3.4800000000000004</v>
      </c>
      <c r="H101" s="16">
        <f t="shared" si="44"/>
        <v>1.1400000000000001</v>
      </c>
      <c r="I101" s="16">
        <f t="shared" si="44"/>
        <v>1.1400000000000001</v>
      </c>
      <c r="J101" s="16">
        <f t="shared" si="44"/>
        <v>1.1400000000000001</v>
      </c>
      <c r="K101" s="16">
        <f t="shared" si="44"/>
        <v>1.1400000000000001</v>
      </c>
      <c r="L101" s="16">
        <f t="shared" si="44"/>
        <v>1.1400000000000001</v>
      </c>
      <c r="M101" s="16">
        <f t="shared" si="44"/>
        <v>1.1400000000000001</v>
      </c>
      <c r="N101" s="16">
        <f t="shared" si="44"/>
        <v>1.1400000000000001</v>
      </c>
      <c r="O101" s="16">
        <f t="shared" si="44"/>
        <v>1.1400000000000001</v>
      </c>
      <c r="P101" s="16">
        <f t="shared" si="44"/>
        <v>1.1400000000000001</v>
      </c>
      <c r="Q101" s="16">
        <f t="shared" si="44"/>
        <v>1.1400000000000001</v>
      </c>
      <c r="R101" s="16">
        <f t="shared" si="44"/>
        <v>173.14999999999986</v>
      </c>
      <c r="S101" s="16"/>
      <c r="T101" s="10"/>
      <c r="U101" s="10"/>
      <c r="V101" s="10"/>
      <c r="W101" s="10"/>
      <c r="X101" s="16">
        <f>SUM(X102:X105)</f>
        <v>0</v>
      </c>
      <c r="Y101" s="10"/>
      <c r="Z101" s="10"/>
    </row>
    <row r="102" spans="1:26" ht="16.5" customHeight="1" x14ac:dyDescent="0.2">
      <c r="A102" s="17">
        <v>80</v>
      </c>
      <c r="B102" s="18" t="s">
        <v>121</v>
      </c>
      <c r="C102" s="19">
        <v>11.45</v>
      </c>
      <c r="D102" s="19"/>
      <c r="E102" s="20">
        <f t="shared" ref="E102:E108" si="45">C102+D102</f>
        <v>11.45</v>
      </c>
      <c r="F102" s="22">
        <f>7.75+0.07</f>
        <v>7.82</v>
      </c>
      <c r="G102" s="23">
        <v>0.33</v>
      </c>
      <c r="H102" s="23">
        <v>0.33</v>
      </c>
      <c r="I102" s="23">
        <v>0.33</v>
      </c>
      <c r="J102" s="23">
        <v>0.33</v>
      </c>
      <c r="K102" s="23">
        <v>0.33</v>
      </c>
      <c r="L102" s="23">
        <v>0.33</v>
      </c>
      <c r="M102" s="23">
        <v>0.33</v>
      </c>
      <c r="N102" s="23">
        <v>0.33</v>
      </c>
      <c r="O102" s="23">
        <v>0.33</v>
      </c>
      <c r="P102" s="23">
        <v>0.33</v>
      </c>
      <c r="Q102" s="23">
        <v>0.33</v>
      </c>
      <c r="R102" s="20">
        <f t="shared" ref="R102:R108" si="46">SUM(F102:Q102)</f>
        <v>11.450000000000001</v>
      </c>
      <c r="S102" s="19"/>
      <c r="T102" s="10"/>
      <c r="U102" s="10"/>
      <c r="V102" s="10"/>
      <c r="W102" s="10"/>
      <c r="X102" s="19">
        <f t="shared" ref="X102:X108" si="47">E102-R102</f>
        <v>0</v>
      </c>
      <c r="Y102" s="10"/>
      <c r="Z102" s="10"/>
    </row>
    <row r="103" spans="1:26" ht="16.5" customHeight="1" x14ac:dyDescent="0.2">
      <c r="A103" s="17">
        <v>81</v>
      </c>
      <c r="B103" s="18" t="s">
        <v>122</v>
      </c>
      <c r="C103" s="19">
        <v>142.80000000000001</v>
      </c>
      <c r="D103" s="19"/>
      <c r="E103" s="20">
        <f t="shared" si="45"/>
        <v>142.80000000000001</v>
      </c>
      <c r="F103" s="25">
        <v>136.65</v>
      </c>
      <c r="G103" s="26">
        <v>1.35</v>
      </c>
      <c r="H103" s="26">
        <v>0.48</v>
      </c>
      <c r="I103" s="26">
        <v>0.48</v>
      </c>
      <c r="J103" s="26">
        <v>0.48</v>
      </c>
      <c r="K103" s="26">
        <v>0.48</v>
      </c>
      <c r="L103" s="26">
        <v>0.48</v>
      </c>
      <c r="M103" s="26">
        <v>0.48</v>
      </c>
      <c r="N103" s="26">
        <v>0.48</v>
      </c>
      <c r="O103" s="26">
        <v>0.48</v>
      </c>
      <c r="P103" s="26">
        <v>0.48</v>
      </c>
      <c r="Q103" s="26">
        <v>0.48</v>
      </c>
      <c r="R103" s="20">
        <f t="shared" si="46"/>
        <v>142.7999999999999</v>
      </c>
      <c r="S103" s="19"/>
      <c r="T103" s="10"/>
      <c r="U103" s="10"/>
      <c r="V103" s="10"/>
      <c r="W103" s="10"/>
      <c r="X103" s="19">
        <f t="shared" si="47"/>
        <v>0</v>
      </c>
      <c r="Y103" s="10"/>
      <c r="Z103" s="10"/>
    </row>
    <row r="104" spans="1:26" ht="16.5" customHeight="1" x14ac:dyDescent="0.2">
      <c r="A104" s="17">
        <v>82</v>
      </c>
      <c r="B104" s="18" t="s">
        <v>123</v>
      </c>
      <c r="C104" s="19">
        <v>0</v>
      </c>
      <c r="D104" s="19"/>
      <c r="E104" s="20">
        <f t="shared" si="45"/>
        <v>0</v>
      </c>
      <c r="F104" s="25"/>
      <c r="G104" s="26"/>
      <c r="H104" s="26"/>
      <c r="I104" s="26"/>
      <c r="J104" s="26"/>
      <c r="K104" s="26"/>
      <c r="L104" s="26"/>
      <c r="M104" s="26"/>
      <c r="N104" s="26"/>
      <c r="O104" s="26"/>
      <c r="P104" s="26"/>
      <c r="Q104" s="26"/>
      <c r="R104" s="20">
        <f t="shared" si="46"/>
        <v>0</v>
      </c>
      <c r="S104" s="19"/>
      <c r="T104" s="10"/>
      <c r="U104" s="10"/>
      <c r="V104" s="10"/>
      <c r="W104" s="10"/>
      <c r="X104" s="19">
        <f t="shared" si="47"/>
        <v>0</v>
      </c>
      <c r="Y104" s="10"/>
      <c r="Z104" s="10"/>
    </row>
    <row r="105" spans="1:26" ht="16.5" customHeight="1" x14ac:dyDescent="0.2">
      <c r="A105" s="17">
        <v>83</v>
      </c>
      <c r="B105" s="18" t="s">
        <v>124</v>
      </c>
      <c r="C105" s="19">
        <v>18.899999999999999</v>
      </c>
      <c r="D105" s="19"/>
      <c r="E105" s="20">
        <f t="shared" si="45"/>
        <v>18.899999999999999</v>
      </c>
      <c r="F105" s="25">
        <v>13.8</v>
      </c>
      <c r="G105" s="26">
        <v>1.8</v>
      </c>
      <c r="H105" s="26">
        <v>0.33</v>
      </c>
      <c r="I105" s="26">
        <v>0.33</v>
      </c>
      <c r="J105" s="26">
        <v>0.33</v>
      </c>
      <c r="K105" s="26">
        <v>0.33</v>
      </c>
      <c r="L105" s="26">
        <v>0.33</v>
      </c>
      <c r="M105" s="26">
        <v>0.33</v>
      </c>
      <c r="N105" s="26">
        <v>0.33</v>
      </c>
      <c r="O105" s="26">
        <v>0.33</v>
      </c>
      <c r="P105" s="26">
        <v>0.33</v>
      </c>
      <c r="Q105" s="26">
        <v>0.33</v>
      </c>
      <c r="R105" s="20">
        <f t="shared" si="46"/>
        <v>18.899999999999988</v>
      </c>
      <c r="S105" s="19"/>
      <c r="T105" s="10"/>
      <c r="U105" s="10"/>
      <c r="V105" s="10"/>
      <c r="W105" s="10"/>
      <c r="X105" s="19">
        <f t="shared" si="47"/>
        <v>0</v>
      </c>
      <c r="Y105" s="10"/>
      <c r="Z105" s="10"/>
    </row>
    <row r="106" spans="1:26" ht="16.5" customHeight="1" x14ac:dyDescent="0.2">
      <c r="A106" s="14">
        <v>84</v>
      </c>
      <c r="B106" s="15" t="s">
        <v>125</v>
      </c>
      <c r="C106" s="16">
        <v>29.93</v>
      </c>
      <c r="D106" s="16"/>
      <c r="E106" s="16">
        <f t="shared" si="45"/>
        <v>29.93</v>
      </c>
      <c r="F106" s="16">
        <v>23.99</v>
      </c>
      <c r="G106" s="16">
        <v>0.54</v>
      </c>
      <c r="H106" s="16">
        <v>0.54</v>
      </c>
      <c r="I106" s="16">
        <v>0.54</v>
      </c>
      <c r="J106" s="16">
        <v>0.54</v>
      </c>
      <c r="K106" s="16">
        <v>0.54</v>
      </c>
      <c r="L106" s="16">
        <v>0.54</v>
      </c>
      <c r="M106" s="16">
        <v>0.54</v>
      </c>
      <c r="N106" s="16">
        <v>0.54</v>
      </c>
      <c r="O106" s="16">
        <v>0.54</v>
      </c>
      <c r="P106" s="16">
        <v>0.54</v>
      </c>
      <c r="Q106" s="16">
        <v>0.54</v>
      </c>
      <c r="R106" s="16">
        <f t="shared" si="46"/>
        <v>29.929999999999989</v>
      </c>
      <c r="S106" s="16"/>
      <c r="T106" s="10"/>
      <c r="U106" s="10"/>
      <c r="V106" s="10"/>
      <c r="W106" s="10"/>
      <c r="X106" s="16">
        <f t="shared" si="47"/>
        <v>0</v>
      </c>
      <c r="Y106" s="10"/>
      <c r="Z106" s="10"/>
    </row>
    <row r="107" spans="1:26" ht="16.5" customHeight="1" x14ac:dyDescent="0.2">
      <c r="A107" s="14">
        <v>85</v>
      </c>
      <c r="B107" s="15" t="s">
        <v>126</v>
      </c>
      <c r="C107" s="16">
        <v>0</v>
      </c>
      <c r="D107" s="16"/>
      <c r="E107" s="16">
        <f t="shared" si="45"/>
        <v>0</v>
      </c>
      <c r="F107" s="16"/>
      <c r="G107" s="16"/>
      <c r="H107" s="16"/>
      <c r="I107" s="16"/>
      <c r="J107" s="16"/>
      <c r="K107" s="16"/>
      <c r="L107" s="16"/>
      <c r="M107" s="16"/>
      <c r="N107" s="16"/>
      <c r="O107" s="16"/>
      <c r="P107" s="16"/>
      <c r="Q107" s="16"/>
      <c r="R107" s="16">
        <f t="shared" si="46"/>
        <v>0</v>
      </c>
      <c r="S107" s="16"/>
      <c r="T107" s="10"/>
      <c r="U107" s="10"/>
      <c r="V107" s="10"/>
      <c r="W107" s="10"/>
      <c r="X107" s="16">
        <f t="shared" si="47"/>
        <v>0</v>
      </c>
      <c r="Y107" s="10"/>
      <c r="Z107" s="10"/>
    </row>
    <row r="108" spans="1:26" ht="16.5" customHeight="1" x14ac:dyDescent="0.2">
      <c r="A108" s="14">
        <v>86</v>
      </c>
      <c r="B108" s="15" t="s">
        <v>127</v>
      </c>
      <c r="C108" s="16">
        <v>0</v>
      </c>
      <c r="D108" s="16"/>
      <c r="E108" s="16">
        <f t="shared" si="45"/>
        <v>0</v>
      </c>
      <c r="F108" s="16"/>
      <c r="G108" s="16"/>
      <c r="H108" s="16"/>
      <c r="I108" s="16"/>
      <c r="J108" s="16"/>
      <c r="K108" s="16"/>
      <c r="L108" s="16"/>
      <c r="M108" s="16"/>
      <c r="N108" s="16"/>
      <c r="O108" s="16"/>
      <c r="P108" s="16"/>
      <c r="Q108" s="16"/>
      <c r="R108" s="16">
        <f t="shared" si="46"/>
        <v>0</v>
      </c>
      <c r="S108" s="16"/>
      <c r="T108" s="10"/>
      <c r="U108" s="10"/>
      <c r="V108" s="10"/>
      <c r="W108" s="10"/>
      <c r="X108" s="16">
        <f t="shared" si="47"/>
        <v>0</v>
      </c>
      <c r="Y108" s="10"/>
      <c r="Z108" s="10"/>
    </row>
    <row r="109" spans="1:26" ht="16.5" customHeight="1" x14ac:dyDescent="0.2">
      <c r="A109" s="33" t="s">
        <v>128</v>
      </c>
      <c r="B109" s="34" t="s">
        <v>129</v>
      </c>
      <c r="C109" s="35">
        <f t="shared" ref="C109:R109" si="48">C110+C121+C124+C130+C134+C140+C143+C144+C149+C150+C151+C155</f>
        <v>2099.12</v>
      </c>
      <c r="D109" s="35">
        <f t="shared" si="48"/>
        <v>0</v>
      </c>
      <c r="E109" s="35">
        <f t="shared" si="48"/>
        <v>2099.12</v>
      </c>
      <c r="F109" s="35">
        <f t="shared" si="48"/>
        <v>1540.1799999999998</v>
      </c>
      <c r="G109" s="35">
        <f t="shared" si="48"/>
        <v>92.725499999999982</v>
      </c>
      <c r="H109" s="35">
        <f t="shared" si="48"/>
        <v>52.141489999999997</v>
      </c>
      <c r="I109" s="35">
        <f t="shared" si="48"/>
        <v>32.750880000000002</v>
      </c>
      <c r="J109" s="35">
        <f t="shared" si="48"/>
        <v>60.173649999999995</v>
      </c>
      <c r="K109" s="35">
        <f t="shared" si="48"/>
        <v>40.277239999999999</v>
      </c>
      <c r="L109" s="35">
        <f t="shared" si="48"/>
        <v>48.437290000000004</v>
      </c>
      <c r="M109" s="35">
        <f t="shared" si="48"/>
        <v>69.910059999999987</v>
      </c>
      <c r="N109" s="35">
        <f t="shared" si="48"/>
        <v>38.102980000000002</v>
      </c>
      <c r="O109" s="35">
        <f t="shared" si="48"/>
        <v>40.809609999999992</v>
      </c>
      <c r="P109" s="35">
        <f t="shared" si="48"/>
        <v>47.601599999999998</v>
      </c>
      <c r="Q109" s="35">
        <f t="shared" si="48"/>
        <v>36.008560000000003</v>
      </c>
      <c r="R109" s="35">
        <f t="shared" si="48"/>
        <v>2099.11886</v>
      </c>
      <c r="S109" s="35"/>
      <c r="T109" s="10"/>
      <c r="U109" s="10"/>
      <c r="V109" s="10"/>
      <c r="W109" s="10"/>
      <c r="X109" s="35">
        <f>X110+X121+X124+X130+X134+X140+X143+X144+X149+X150+X151+X155</f>
        <v>1.1399999999781585E-3</v>
      </c>
      <c r="Y109" s="10"/>
      <c r="Z109" s="10"/>
    </row>
    <row r="110" spans="1:26" ht="16.5" customHeight="1" x14ac:dyDescent="0.2">
      <c r="A110" s="14"/>
      <c r="B110" s="15" t="s">
        <v>130</v>
      </c>
      <c r="C110" s="16">
        <f t="shared" ref="C110:R110" si="49">SUM(C111:C120)</f>
        <v>204.59</v>
      </c>
      <c r="D110" s="16">
        <f t="shared" si="49"/>
        <v>0</v>
      </c>
      <c r="E110" s="16">
        <f t="shared" si="49"/>
        <v>204.59</v>
      </c>
      <c r="F110" s="16">
        <f t="shared" si="49"/>
        <v>180.65</v>
      </c>
      <c r="G110" s="16">
        <f t="shared" si="49"/>
        <v>5.3</v>
      </c>
      <c r="H110" s="16">
        <f t="shared" si="49"/>
        <v>1.4</v>
      </c>
      <c r="I110" s="16">
        <f t="shared" si="49"/>
        <v>1.2</v>
      </c>
      <c r="J110" s="16">
        <f t="shared" si="49"/>
        <v>2.2000000000000002</v>
      </c>
      <c r="K110" s="16">
        <f t="shared" si="49"/>
        <v>1.2</v>
      </c>
      <c r="L110" s="16">
        <f t="shared" si="49"/>
        <v>3.44</v>
      </c>
      <c r="M110" s="16">
        <f t="shared" si="49"/>
        <v>3.4</v>
      </c>
      <c r="N110" s="16">
        <f t="shared" si="49"/>
        <v>1.2</v>
      </c>
      <c r="O110" s="16">
        <f t="shared" si="49"/>
        <v>1.2</v>
      </c>
      <c r="P110" s="16">
        <f t="shared" si="49"/>
        <v>1.2</v>
      </c>
      <c r="Q110" s="16">
        <f t="shared" si="49"/>
        <v>2.2000000000000002</v>
      </c>
      <c r="R110" s="16">
        <f t="shared" si="49"/>
        <v>204.59</v>
      </c>
      <c r="S110" s="16"/>
      <c r="T110" s="10"/>
      <c r="U110" s="10"/>
      <c r="V110" s="10"/>
      <c r="W110" s="10"/>
      <c r="X110" s="16">
        <f>SUM(X111:X120)</f>
        <v>0</v>
      </c>
      <c r="Y110" s="10"/>
      <c r="Z110" s="10"/>
    </row>
    <row r="111" spans="1:26" ht="16.5" customHeight="1" x14ac:dyDescent="0.2">
      <c r="A111" s="17">
        <v>87</v>
      </c>
      <c r="B111" s="18" t="s">
        <v>131</v>
      </c>
      <c r="C111" s="19">
        <v>30</v>
      </c>
      <c r="D111" s="19"/>
      <c r="E111" s="20">
        <f t="shared" ref="E111:E120" si="50">C111+D111</f>
        <v>30</v>
      </c>
      <c r="F111" s="19">
        <v>14</v>
      </c>
      <c r="G111" s="19">
        <v>2</v>
      </c>
      <c r="H111" s="19">
        <v>1</v>
      </c>
      <c r="I111" s="19">
        <v>1</v>
      </c>
      <c r="J111" s="19">
        <v>2</v>
      </c>
      <c r="K111" s="19">
        <v>1</v>
      </c>
      <c r="L111" s="19">
        <v>2</v>
      </c>
      <c r="M111" s="19">
        <v>2</v>
      </c>
      <c r="N111" s="19">
        <v>1</v>
      </c>
      <c r="O111" s="19">
        <v>1</v>
      </c>
      <c r="P111" s="19">
        <v>1</v>
      </c>
      <c r="Q111" s="19">
        <v>2</v>
      </c>
      <c r="R111" s="20">
        <f t="shared" ref="R111:R120" si="51">SUM(F111:Q111)</f>
        <v>30</v>
      </c>
      <c r="S111" s="19"/>
      <c r="T111" s="10"/>
      <c r="U111" s="10"/>
      <c r="V111" s="10"/>
      <c r="W111" s="10"/>
      <c r="X111" s="19">
        <f t="shared" ref="X111:X120" si="52">E111-R111</f>
        <v>0</v>
      </c>
      <c r="Y111" s="10"/>
      <c r="Z111" s="10"/>
    </row>
    <row r="112" spans="1:26" ht="16.5" customHeight="1" x14ac:dyDescent="0.2">
      <c r="A112" s="17">
        <v>88</v>
      </c>
      <c r="B112" s="18" t="s">
        <v>132</v>
      </c>
      <c r="C112" s="19">
        <v>5</v>
      </c>
      <c r="D112" s="19"/>
      <c r="E112" s="20">
        <f t="shared" si="50"/>
        <v>5</v>
      </c>
      <c r="F112" s="19">
        <v>5</v>
      </c>
      <c r="G112" s="30">
        <v>0</v>
      </c>
      <c r="H112" s="30">
        <v>0</v>
      </c>
      <c r="I112" s="30">
        <v>0</v>
      </c>
      <c r="J112" s="30">
        <v>0</v>
      </c>
      <c r="K112" s="30">
        <v>0</v>
      </c>
      <c r="L112" s="30">
        <v>0</v>
      </c>
      <c r="M112" s="30">
        <v>0</v>
      </c>
      <c r="N112" s="30">
        <v>0</v>
      </c>
      <c r="O112" s="30">
        <v>0</v>
      </c>
      <c r="P112" s="30">
        <v>0</v>
      </c>
      <c r="Q112" s="30">
        <v>0</v>
      </c>
      <c r="R112" s="20">
        <f t="shared" si="51"/>
        <v>5</v>
      </c>
      <c r="S112" s="19"/>
      <c r="T112" s="10"/>
      <c r="U112" s="10"/>
      <c r="V112" s="10"/>
      <c r="W112" s="10"/>
      <c r="X112" s="19">
        <f t="shared" si="52"/>
        <v>0</v>
      </c>
      <c r="Y112" s="10"/>
      <c r="Z112" s="10"/>
    </row>
    <row r="113" spans="1:26" ht="16.5" customHeight="1" x14ac:dyDescent="0.2">
      <c r="A113" s="17">
        <v>89</v>
      </c>
      <c r="B113" s="18" t="s">
        <v>133</v>
      </c>
      <c r="C113" s="19">
        <v>0</v>
      </c>
      <c r="D113" s="19"/>
      <c r="E113" s="20">
        <f t="shared" si="50"/>
        <v>0</v>
      </c>
      <c r="F113" s="19"/>
      <c r="G113" s="19"/>
      <c r="H113" s="19"/>
      <c r="I113" s="19"/>
      <c r="J113" s="19"/>
      <c r="K113" s="19"/>
      <c r="L113" s="19"/>
      <c r="M113" s="19"/>
      <c r="N113" s="19"/>
      <c r="O113" s="19"/>
      <c r="P113" s="19"/>
      <c r="Q113" s="19"/>
      <c r="R113" s="20">
        <f t="shared" si="51"/>
        <v>0</v>
      </c>
      <c r="S113" s="19"/>
      <c r="T113" s="10"/>
      <c r="U113" s="10"/>
      <c r="V113" s="10"/>
      <c r="W113" s="10"/>
      <c r="X113" s="19">
        <f t="shared" si="52"/>
        <v>0</v>
      </c>
      <c r="Y113" s="10"/>
      <c r="Z113" s="10"/>
    </row>
    <row r="114" spans="1:26" ht="16.5" customHeight="1" x14ac:dyDescent="0.2">
      <c r="A114" s="17">
        <v>90</v>
      </c>
      <c r="B114" s="18" t="s">
        <v>134</v>
      </c>
      <c r="C114" s="19">
        <v>0</v>
      </c>
      <c r="D114" s="19"/>
      <c r="E114" s="20">
        <f t="shared" si="50"/>
        <v>0</v>
      </c>
      <c r="F114" s="19"/>
      <c r="G114" s="19"/>
      <c r="H114" s="19"/>
      <c r="I114" s="19"/>
      <c r="J114" s="19"/>
      <c r="K114" s="19"/>
      <c r="L114" s="19"/>
      <c r="M114" s="19"/>
      <c r="N114" s="19"/>
      <c r="O114" s="19"/>
      <c r="P114" s="19"/>
      <c r="Q114" s="19"/>
      <c r="R114" s="20">
        <f t="shared" si="51"/>
        <v>0</v>
      </c>
      <c r="S114" s="19"/>
      <c r="T114" s="10"/>
      <c r="U114" s="10"/>
      <c r="V114" s="10"/>
      <c r="W114" s="10"/>
      <c r="X114" s="19">
        <f t="shared" si="52"/>
        <v>0</v>
      </c>
      <c r="Y114" s="10"/>
      <c r="Z114" s="10"/>
    </row>
    <row r="115" spans="1:26" ht="16.5" customHeight="1" x14ac:dyDescent="0.2">
      <c r="A115" s="17">
        <v>91</v>
      </c>
      <c r="B115" s="18" t="s">
        <v>135</v>
      </c>
      <c r="C115" s="19">
        <v>0</v>
      </c>
      <c r="D115" s="19"/>
      <c r="E115" s="20">
        <f t="shared" si="50"/>
        <v>0</v>
      </c>
      <c r="F115" s="19"/>
      <c r="G115" s="19"/>
      <c r="H115" s="19"/>
      <c r="I115" s="19"/>
      <c r="J115" s="19"/>
      <c r="K115" s="19"/>
      <c r="L115" s="19"/>
      <c r="M115" s="19"/>
      <c r="N115" s="19"/>
      <c r="O115" s="19"/>
      <c r="P115" s="19"/>
      <c r="Q115" s="19"/>
      <c r="R115" s="20">
        <f t="shared" si="51"/>
        <v>0</v>
      </c>
      <c r="S115" s="19"/>
      <c r="T115" s="10"/>
      <c r="U115" s="10"/>
      <c r="V115" s="10"/>
      <c r="W115" s="10"/>
      <c r="X115" s="19">
        <f t="shared" si="52"/>
        <v>0</v>
      </c>
      <c r="Y115" s="10"/>
      <c r="Z115" s="10"/>
    </row>
    <row r="116" spans="1:26" ht="16.5" customHeight="1" x14ac:dyDescent="0.2">
      <c r="A116" s="17">
        <v>92</v>
      </c>
      <c r="B116" s="18" t="s">
        <v>136</v>
      </c>
      <c r="C116" s="19">
        <v>0</v>
      </c>
      <c r="D116" s="19"/>
      <c r="E116" s="20">
        <f t="shared" si="50"/>
        <v>0</v>
      </c>
      <c r="F116" s="19"/>
      <c r="G116" s="19"/>
      <c r="H116" s="19"/>
      <c r="I116" s="19"/>
      <c r="J116" s="19"/>
      <c r="K116" s="19"/>
      <c r="L116" s="19"/>
      <c r="M116" s="19"/>
      <c r="N116" s="19"/>
      <c r="O116" s="19"/>
      <c r="P116" s="19"/>
      <c r="Q116" s="19"/>
      <c r="R116" s="20">
        <f t="shared" si="51"/>
        <v>0</v>
      </c>
      <c r="S116" s="19"/>
      <c r="T116" s="10"/>
      <c r="U116" s="10"/>
      <c r="V116" s="10"/>
      <c r="W116" s="10"/>
      <c r="X116" s="19">
        <f t="shared" si="52"/>
        <v>0</v>
      </c>
      <c r="Y116" s="10"/>
      <c r="Z116" s="10"/>
    </row>
    <row r="117" spans="1:26" ht="16.5" customHeight="1" x14ac:dyDescent="0.2">
      <c r="A117" s="17">
        <v>93</v>
      </c>
      <c r="B117" s="18" t="s">
        <v>137</v>
      </c>
      <c r="C117" s="19">
        <v>17.5</v>
      </c>
      <c r="D117" s="19"/>
      <c r="E117" s="20">
        <f t="shared" si="50"/>
        <v>17.5</v>
      </c>
      <c r="F117" s="19">
        <v>17.5</v>
      </c>
      <c r="G117" s="30">
        <v>0</v>
      </c>
      <c r="H117" s="30">
        <v>0</v>
      </c>
      <c r="I117" s="30">
        <v>0</v>
      </c>
      <c r="J117" s="30">
        <v>0</v>
      </c>
      <c r="K117" s="30">
        <v>0</v>
      </c>
      <c r="L117" s="30">
        <v>0</v>
      </c>
      <c r="M117" s="30">
        <v>0</v>
      </c>
      <c r="N117" s="30">
        <v>0</v>
      </c>
      <c r="O117" s="30">
        <v>0</v>
      </c>
      <c r="P117" s="30">
        <v>0</v>
      </c>
      <c r="Q117" s="30">
        <v>0</v>
      </c>
      <c r="R117" s="20">
        <f t="shared" si="51"/>
        <v>17.5</v>
      </c>
      <c r="S117" s="19"/>
      <c r="T117" s="10"/>
      <c r="U117" s="10"/>
      <c r="V117" s="10"/>
      <c r="W117" s="10"/>
      <c r="X117" s="19">
        <f t="shared" si="52"/>
        <v>0</v>
      </c>
      <c r="Y117" s="10"/>
      <c r="Z117" s="10"/>
    </row>
    <row r="118" spans="1:26" ht="16.5" customHeight="1" x14ac:dyDescent="0.2">
      <c r="A118" s="17">
        <v>94</v>
      </c>
      <c r="B118" s="18" t="s">
        <v>138</v>
      </c>
      <c r="C118" s="19">
        <v>87.5</v>
      </c>
      <c r="D118" s="19"/>
      <c r="E118" s="20">
        <f t="shared" si="50"/>
        <v>87.5</v>
      </c>
      <c r="F118" s="19">
        <v>87.5</v>
      </c>
      <c r="G118" s="30">
        <v>0</v>
      </c>
      <c r="H118" s="30">
        <v>0</v>
      </c>
      <c r="I118" s="30">
        <v>0</v>
      </c>
      <c r="J118" s="30">
        <v>0</v>
      </c>
      <c r="K118" s="30">
        <v>0</v>
      </c>
      <c r="L118" s="30">
        <v>0</v>
      </c>
      <c r="M118" s="30">
        <v>0</v>
      </c>
      <c r="N118" s="30">
        <v>0</v>
      </c>
      <c r="O118" s="30">
        <v>0</v>
      </c>
      <c r="P118" s="30">
        <v>0</v>
      </c>
      <c r="Q118" s="30">
        <v>0</v>
      </c>
      <c r="R118" s="20">
        <f t="shared" si="51"/>
        <v>87.5</v>
      </c>
      <c r="S118" s="19"/>
      <c r="T118" s="10"/>
      <c r="U118" s="10"/>
      <c r="V118" s="10"/>
      <c r="W118" s="10"/>
      <c r="X118" s="19">
        <f t="shared" si="52"/>
        <v>0</v>
      </c>
      <c r="Y118" s="10"/>
      <c r="Z118" s="10"/>
    </row>
    <row r="119" spans="1:26" ht="16.5" customHeight="1" x14ac:dyDescent="0.2">
      <c r="A119" s="17">
        <v>95</v>
      </c>
      <c r="B119" s="18" t="s">
        <v>139</v>
      </c>
      <c r="C119" s="19">
        <v>52.44</v>
      </c>
      <c r="D119" s="19"/>
      <c r="E119" s="20">
        <f t="shared" si="50"/>
        <v>52.44</v>
      </c>
      <c r="F119" s="19">
        <v>52.44</v>
      </c>
      <c r="G119" s="30">
        <v>0</v>
      </c>
      <c r="H119" s="30">
        <v>0</v>
      </c>
      <c r="I119" s="30">
        <v>0</v>
      </c>
      <c r="J119" s="30">
        <v>0</v>
      </c>
      <c r="K119" s="30">
        <v>0</v>
      </c>
      <c r="L119" s="30">
        <v>0</v>
      </c>
      <c r="M119" s="30">
        <v>0</v>
      </c>
      <c r="N119" s="30">
        <v>0</v>
      </c>
      <c r="O119" s="30">
        <v>0</v>
      </c>
      <c r="P119" s="30">
        <v>0</v>
      </c>
      <c r="Q119" s="30">
        <v>0</v>
      </c>
      <c r="R119" s="20">
        <f t="shared" si="51"/>
        <v>52.44</v>
      </c>
      <c r="S119" s="19"/>
      <c r="T119" s="10"/>
      <c r="U119" s="10"/>
      <c r="V119" s="10"/>
      <c r="W119" s="10"/>
      <c r="X119" s="19">
        <f t="shared" si="52"/>
        <v>0</v>
      </c>
      <c r="Y119" s="10"/>
      <c r="Z119" s="10"/>
    </row>
    <row r="120" spans="1:26" ht="16.5" customHeight="1" x14ac:dyDescent="0.2">
      <c r="A120" s="17">
        <v>96</v>
      </c>
      <c r="B120" s="18" t="s">
        <v>140</v>
      </c>
      <c r="C120" s="19">
        <v>12.15</v>
      </c>
      <c r="D120" s="19"/>
      <c r="E120" s="20">
        <f t="shared" si="50"/>
        <v>12.15</v>
      </c>
      <c r="F120" s="19">
        <v>4.21</v>
      </c>
      <c r="G120" s="19">
        <v>3.3</v>
      </c>
      <c r="H120" s="19">
        <v>0.4</v>
      </c>
      <c r="I120" s="19">
        <v>0.2</v>
      </c>
      <c r="J120" s="19">
        <v>0.2</v>
      </c>
      <c r="K120" s="19">
        <v>0.2</v>
      </c>
      <c r="L120" s="19">
        <v>1.44</v>
      </c>
      <c r="M120" s="19">
        <v>1.4</v>
      </c>
      <c r="N120" s="19">
        <v>0.2</v>
      </c>
      <c r="O120" s="19">
        <v>0.2</v>
      </c>
      <c r="P120" s="19">
        <v>0.2</v>
      </c>
      <c r="Q120" s="19">
        <v>0.2</v>
      </c>
      <c r="R120" s="20">
        <f t="shared" si="51"/>
        <v>12.149999999999995</v>
      </c>
      <c r="S120" s="19"/>
      <c r="T120" s="10"/>
      <c r="U120" s="10"/>
      <c r="V120" s="10"/>
      <c r="W120" s="10"/>
      <c r="X120" s="19">
        <f t="shared" si="52"/>
        <v>0</v>
      </c>
      <c r="Y120" s="10"/>
      <c r="Z120" s="10"/>
    </row>
    <row r="121" spans="1:26" ht="16.5" customHeight="1" x14ac:dyDescent="0.2">
      <c r="A121" s="14"/>
      <c r="B121" s="15" t="s">
        <v>141</v>
      </c>
      <c r="C121" s="16">
        <f t="shared" ref="C121:R121" si="53">C122+C123</f>
        <v>179.2</v>
      </c>
      <c r="D121" s="16">
        <f t="shared" si="53"/>
        <v>0</v>
      </c>
      <c r="E121" s="16">
        <f t="shared" si="53"/>
        <v>179.2</v>
      </c>
      <c r="F121" s="16">
        <f t="shared" si="53"/>
        <v>65.5</v>
      </c>
      <c r="G121" s="16">
        <f t="shared" si="53"/>
        <v>10.089</v>
      </c>
      <c r="H121" s="16">
        <f t="shared" si="53"/>
        <v>9.6890000000000001</v>
      </c>
      <c r="I121" s="16">
        <f t="shared" si="53"/>
        <v>9.4890000000000008</v>
      </c>
      <c r="J121" s="16">
        <f t="shared" si="53"/>
        <v>12.13</v>
      </c>
      <c r="K121" s="16">
        <f t="shared" si="53"/>
        <v>12.03</v>
      </c>
      <c r="L121" s="16">
        <f t="shared" si="53"/>
        <v>9.5890000000000004</v>
      </c>
      <c r="M121" s="16">
        <f t="shared" si="53"/>
        <v>12.43</v>
      </c>
      <c r="N121" s="16">
        <f t="shared" si="53"/>
        <v>9.4890000000000008</v>
      </c>
      <c r="O121" s="16">
        <f t="shared" si="53"/>
        <v>9.5890000000000004</v>
      </c>
      <c r="P121" s="16">
        <f t="shared" si="53"/>
        <v>9.4890000000000008</v>
      </c>
      <c r="Q121" s="16">
        <f t="shared" si="53"/>
        <v>9.6890000000000001</v>
      </c>
      <c r="R121" s="16">
        <f t="shared" si="53"/>
        <v>179.202</v>
      </c>
      <c r="S121" s="16"/>
      <c r="T121" s="10"/>
      <c r="U121" s="10"/>
      <c r="V121" s="10"/>
      <c r="W121" s="10"/>
      <c r="X121" s="16">
        <f>X122+X123</f>
        <v>-2.0000000000095497E-3</v>
      </c>
      <c r="Y121" s="10"/>
      <c r="Z121" s="10"/>
    </row>
    <row r="122" spans="1:26" ht="16.5" customHeight="1" x14ac:dyDescent="0.2">
      <c r="A122" s="17">
        <v>97</v>
      </c>
      <c r="B122" s="18" t="s">
        <v>142</v>
      </c>
      <c r="C122" s="19">
        <v>170.7</v>
      </c>
      <c r="D122" s="19"/>
      <c r="E122" s="20">
        <f t="shared" ref="E122:E123" si="54">C122+D122</f>
        <v>170.7</v>
      </c>
      <c r="F122" s="19">
        <f>(5500000+200000)/100000</f>
        <v>57</v>
      </c>
      <c r="G122" s="19">
        <f>1008900/100000</f>
        <v>10.089</v>
      </c>
      <c r="H122" s="19">
        <f>968900/100000</f>
        <v>9.6890000000000001</v>
      </c>
      <c r="I122" s="19">
        <f>948900/100000</f>
        <v>9.4890000000000008</v>
      </c>
      <c r="J122" s="19">
        <f>1213000/100000</f>
        <v>12.13</v>
      </c>
      <c r="K122" s="19">
        <f>1203000/100000</f>
        <v>12.03</v>
      </c>
      <c r="L122" s="19">
        <f>958900/100000</f>
        <v>9.5890000000000004</v>
      </c>
      <c r="M122" s="19">
        <f>1243000/100000</f>
        <v>12.43</v>
      </c>
      <c r="N122" s="19">
        <f>948900/100000</f>
        <v>9.4890000000000008</v>
      </c>
      <c r="O122" s="19">
        <f>958900/100000</f>
        <v>9.5890000000000004</v>
      </c>
      <c r="P122" s="19">
        <f>948900/100000</f>
        <v>9.4890000000000008</v>
      </c>
      <c r="Q122" s="19">
        <f>968900/100000</f>
        <v>9.6890000000000001</v>
      </c>
      <c r="R122" s="20">
        <f t="shared" ref="R122:R123" si="55">SUM(F122:Q122)</f>
        <v>170.702</v>
      </c>
      <c r="S122" s="19"/>
      <c r="T122" s="10"/>
      <c r="U122" s="10"/>
      <c r="V122" s="10"/>
      <c r="W122" s="10"/>
      <c r="X122" s="19">
        <f t="shared" ref="X122:X123" si="56">E122-R122</f>
        <v>-2.0000000000095497E-3</v>
      </c>
      <c r="Y122" s="10"/>
      <c r="Z122" s="10"/>
    </row>
    <row r="123" spans="1:26" ht="16.5" customHeight="1" x14ac:dyDescent="0.2">
      <c r="A123" s="17">
        <v>98</v>
      </c>
      <c r="B123" s="18" t="s">
        <v>42</v>
      </c>
      <c r="C123" s="19">
        <v>8.5</v>
      </c>
      <c r="D123" s="19"/>
      <c r="E123" s="20">
        <f t="shared" si="54"/>
        <v>8.5</v>
      </c>
      <c r="F123" s="19">
        <v>8.5</v>
      </c>
      <c r="G123" s="19"/>
      <c r="H123" s="19"/>
      <c r="I123" s="19"/>
      <c r="J123" s="19"/>
      <c r="K123" s="19"/>
      <c r="L123" s="19"/>
      <c r="M123" s="19"/>
      <c r="N123" s="19"/>
      <c r="O123" s="19"/>
      <c r="P123" s="19"/>
      <c r="Q123" s="19"/>
      <c r="R123" s="20">
        <f t="shared" si="55"/>
        <v>8.5</v>
      </c>
      <c r="S123" s="19"/>
      <c r="T123" s="10"/>
      <c r="U123" s="10"/>
      <c r="V123" s="10"/>
      <c r="W123" s="10"/>
      <c r="X123" s="19">
        <f t="shared" si="56"/>
        <v>0</v>
      </c>
      <c r="Y123" s="10"/>
      <c r="Z123" s="10"/>
    </row>
    <row r="124" spans="1:26" ht="16.5" customHeight="1" x14ac:dyDescent="0.2">
      <c r="A124" s="14"/>
      <c r="B124" s="15" t="s">
        <v>143</v>
      </c>
      <c r="C124" s="16">
        <f t="shared" ref="C124:R124" si="57">SUM(C125:C129)</f>
        <v>53</v>
      </c>
      <c r="D124" s="16">
        <f t="shared" si="57"/>
        <v>0</v>
      </c>
      <c r="E124" s="16">
        <f t="shared" si="57"/>
        <v>53</v>
      </c>
      <c r="F124" s="16">
        <f t="shared" si="57"/>
        <v>22.2</v>
      </c>
      <c r="G124" s="16">
        <f t="shared" si="57"/>
        <v>2.8</v>
      </c>
      <c r="H124" s="16">
        <f t="shared" si="57"/>
        <v>2.8</v>
      </c>
      <c r="I124" s="16">
        <f t="shared" si="57"/>
        <v>2.8</v>
      </c>
      <c r="J124" s="16">
        <f t="shared" si="57"/>
        <v>2.8</v>
      </c>
      <c r="K124" s="16">
        <f t="shared" si="57"/>
        <v>2.8</v>
      </c>
      <c r="L124" s="16">
        <f t="shared" si="57"/>
        <v>2.8</v>
      </c>
      <c r="M124" s="16">
        <f t="shared" si="57"/>
        <v>2.8</v>
      </c>
      <c r="N124" s="16">
        <f t="shared" si="57"/>
        <v>2.8</v>
      </c>
      <c r="O124" s="16">
        <f t="shared" si="57"/>
        <v>2.8</v>
      </c>
      <c r="P124" s="16">
        <f t="shared" si="57"/>
        <v>2.8</v>
      </c>
      <c r="Q124" s="16">
        <f t="shared" si="57"/>
        <v>2.8</v>
      </c>
      <c r="R124" s="16">
        <f t="shared" si="57"/>
        <v>53</v>
      </c>
      <c r="S124" s="16"/>
      <c r="T124" s="10"/>
      <c r="U124" s="10"/>
      <c r="V124" s="10"/>
      <c r="W124" s="10"/>
      <c r="X124" s="16">
        <f>SUM(X125:X129)</f>
        <v>0</v>
      </c>
      <c r="Y124" s="10"/>
      <c r="Z124" s="10"/>
    </row>
    <row r="125" spans="1:26" ht="16.5" customHeight="1" x14ac:dyDescent="0.2">
      <c r="A125" s="17">
        <v>99</v>
      </c>
      <c r="B125" s="18" t="s">
        <v>144</v>
      </c>
      <c r="C125" s="19">
        <v>8.8000000000000007</v>
      </c>
      <c r="D125" s="19"/>
      <c r="E125" s="20">
        <f t="shared" ref="E125:E129" si="58">C125+D125</f>
        <v>8.8000000000000007</v>
      </c>
      <c r="F125" s="31">
        <v>0</v>
      </c>
      <c r="G125" s="32">
        <v>0.8</v>
      </c>
      <c r="H125" s="32">
        <v>0.8</v>
      </c>
      <c r="I125" s="32">
        <v>0.8</v>
      </c>
      <c r="J125" s="32">
        <v>0.8</v>
      </c>
      <c r="K125" s="32">
        <v>0.8</v>
      </c>
      <c r="L125" s="32">
        <v>0.8</v>
      </c>
      <c r="M125" s="32">
        <v>0.8</v>
      </c>
      <c r="N125" s="32">
        <v>0.8</v>
      </c>
      <c r="O125" s="32">
        <v>0.8</v>
      </c>
      <c r="P125" s="32">
        <v>0.8</v>
      </c>
      <c r="Q125" s="32">
        <v>0.8</v>
      </c>
      <c r="R125" s="20">
        <f t="shared" ref="R125:R129" si="59">SUM(F125:Q125)</f>
        <v>8.7999999999999989</v>
      </c>
      <c r="S125" s="19"/>
      <c r="T125" s="10"/>
      <c r="U125" s="10"/>
      <c r="V125" s="10"/>
      <c r="W125" s="10"/>
      <c r="X125" s="19">
        <f t="shared" ref="X125:X129" si="60">E125-R125</f>
        <v>0</v>
      </c>
      <c r="Y125" s="10"/>
      <c r="Z125" s="10"/>
    </row>
    <row r="126" spans="1:26" ht="16.5" customHeight="1" x14ac:dyDescent="0.2">
      <c r="A126" s="17">
        <v>100</v>
      </c>
      <c r="B126" s="18" t="s">
        <v>145</v>
      </c>
      <c r="C126" s="19">
        <v>0</v>
      </c>
      <c r="D126" s="19"/>
      <c r="E126" s="20">
        <f t="shared" si="58"/>
        <v>0</v>
      </c>
      <c r="F126" s="36"/>
      <c r="G126" s="37"/>
      <c r="H126" s="37"/>
      <c r="I126" s="37"/>
      <c r="J126" s="37"/>
      <c r="K126" s="37"/>
      <c r="L126" s="37"/>
      <c r="M126" s="37"/>
      <c r="N126" s="37"/>
      <c r="O126" s="37"/>
      <c r="P126" s="37"/>
      <c r="Q126" s="37"/>
      <c r="R126" s="20">
        <f t="shared" si="59"/>
        <v>0</v>
      </c>
      <c r="S126" s="19"/>
      <c r="T126" s="10"/>
      <c r="U126" s="10"/>
      <c r="V126" s="10"/>
      <c r="W126" s="10"/>
      <c r="X126" s="19">
        <f t="shared" si="60"/>
        <v>0</v>
      </c>
      <c r="Y126" s="10"/>
      <c r="Z126" s="10"/>
    </row>
    <row r="127" spans="1:26" ht="16.5" customHeight="1" x14ac:dyDescent="0.2">
      <c r="A127" s="17">
        <v>101</v>
      </c>
      <c r="B127" s="18" t="s">
        <v>146</v>
      </c>
      <c r="C127" s="19">
        <v>22.2</v>
      </c>
      <c r="D127" s="19"/>
      <c r="E127" s="20">
        <f t="shared" si="58"/>
        <v>22.2</v>
      </c>
      <c r="F127" s="36">
        <v>22.2</v>
      </c>
      <c r="G127" s="37">
        <v>0</v>
      </c>
      <c r="H127" s="37">
        <v>0</v>
      </c>
      <c r="I127" s="37">
        <v>0</v>
      </c>
      <c r="J127" s="37">
        <v>0</v>
      </c>
      <c r="K127" s="37">
        <v>0</v>
      </c>
      <c r="L127" s="37">
        <v>0</v>
      </c>
      <c r="M127" s="37">
        <v>0</v>
      </c>
      <c r="N127" s="37">
        <v>0</v>
      </c>
      <c r="O127" s="37">
        <v>0</v>
      </c>
      <c r="P127" s="37">
        <v>0</v>
      </c>
      <c r="Q127" s="37">
        <v>0</v>
      </c>
      <c r="R127" s="20">
        <f t="shared" si="59"/>
        <v>22.2</v>
      </c>
      <c r="S127" s="19"/>
      <c r="T127" s="10"/>
      <c r="U127" s="10"/>
      <c r="V127" s="10"/>
      <c r="W127" s="10"/>
      <c r="X127" s="19">
        <f t="shared" si="60"/>
        <v>0</v>
      </c>
      <c r="Y127" s="10"/>
      <c r="Z127" s="10"/>
    </row>
    <row r="128" spans="1:26" ht="16.5" customHeight="1" x14ac:dyDescent="0.2">
      <c r="A128" s="17">
        <v>102</v>
      </c>
      <c r="B128" s="18" t="s">
        <v>147</v>
      </c>
      <c r="C128" s="19">
        <v>0</v>
      </c>
      <c r="D128" s="19"/>
      <c r="E128" s="20">
        <f t="shared" si="58"/>
        <v>0</v>
      </c>
      <c r="F128" s="36"/>
      <c r="G128" s="37"/>
      <c r="H128" s="37"/>
      <c r="I128" s="37"/>
      <c r="J128" s="37"/>
      <c r="K128" s="37"/>
      <c r="L128" s="37"/>
      <c r="M128" s="37"/>
      <c r="N128" s="37"/>
      <c r="O128" s="37"/>
      <c r="P128" s="37"/>
      <c r="Q128" s="37"/>
      <c r="R128" s="20">
        <f t="shared" si="59"/>
        <v>0</v>
      </c>
      <c r="S128" s="19"/>
      <c r="T128" s="10"/>
      <c r="U128" s="10"/>
      <c r="V128" s="10"/>
      <c r="W128" s="10"/>
      <c r="X128" s="19">
        <f t="shared" si="60"/>
        <v>0</v>
      </c>
      <c r="Y128" s="10"/>
      <c r="Z128" s="10"/>
    </row>
    <row r="129" spans="1:26" ht="16.5" customHeight="1" x14ac:dyDescent="0.2">
      <c r="A129" s="17">
        <v>103</v>
      </c>
      <c r="B129" s="18" t="s">
        <v>42</v>
      </c>
      <c r="C129" s="19">
        <v>22</v>
      </c>
      <c r="D129" s="19"/>
      <c r="E129" s="20">
        <f t="shared" si="58"/>
        <v>22</v>
      </c>
      <c r="F129" s="36">
        <v>0</v>
      </c>
      <c r="G129" s="37">
        <v>2</v>
      </c>
      <c r="H129" s="37">
        <v>2</v>
      </c>
      <c r="I129" s="37">
        <v>2</v>
      </c>
      <c r="J129" s="37">
        <v>2</v>
      </c>
      <c r="K129" s="37">
        <v>2</v>
      </c>
      <c r="L129" s="37">
        <v>2</v>
      </c>
      <c r="M129" s="37">
        <v>2</v>
      </c>
      <c r="N129" s="37">
        <v>2</v>
      </c>
      <c r="O129" s="37">
        <v>2</v>
      </c>
      <c r="P129" s="37">
        <v>2</v>
      </c>
      <c r="Q129" s="37">
        <v>2</v>
      </c>
      <c r="R129" s="20">
        <f t="shared" si="59"/>
        <v>22</v>
      </c>
      <c r="S129" s="19"/>
      <c r="T129" s="10"/>
      <c r="U129" s="10"/>
      <c r="V129" s="10"/>
      <c r="W129" s="10"/>
      <c r="X129" s="19">
        <f t="shared" si="60"/>
        <v>0</v>
      </c>
      <c r="Y129" s="10"/>
      <c r="Z129" s="10"/>
    </row>
    <row r="130" spans="1:26" ht="16.5" customHeight="1" x14ac:dyDescent="0.2">
      <c r="A130" s="14"/>
      <c r="B130" s="15" t="s">
        <v>148</v>
      </c>
      <c r="C130" s="16">
        <f t="shared" ref="C130:R130" si="61">C131+C132+C133</f>
        <v>203.1</v>
      </c>
      <c r="D130" s="16">
        <f t="shared" si="61"/>
        <v>0</v>
      </c>
      <c r="E130" s="16">
        <f t="shared" si="61"/>
        <v>203.1</v>
      </c>
      <c r="F130" s="16">
        <f t="shared" si="61"/>
        <v>181.1</v>
      </c>
      <c r="G130" s="16">
        <f t="shared" si="61"/>
        <v>2</v>
      </c>
      <c r="H130" s="16">
        <f t="shared" si="61"/>
        <v>3.5</v>
      </c>
      <c r="I130" s="16">
        <f t="shared" si="61"/>
        <v>2</v>
      </c>
      <c r="J130" s="16">
        <f t="shared" si="61"/>
        <v>2</v>
      </c>
      <c r="K130" s="16">
        <f t="shared" si="61"/>
        <v>0.5</v>
      </c>
      <c r="L130" s="16">
        <f t="shared" si="61"/>
        <v>2</v>
      </c>
      <c r="M130" s="16">
        <f t="shared" si="61"/>
        <v>2</v>
      </c>
      <c r="N130" s="16">
        <f t="shared" si="61"/>
        <v>2</v>
      </c>
      <c r="O130" s="16">
        <f t="shared" si="61"/>
        <v>2</v>
      </c>
      <c r="P130" s="16">
        <f t="shared" si="61"/>
        <v>2</v>
      </c>
      <c r="Q130" s="16">
        <f t="shared" si="61"/>
        <v>2</v>
      </c>
      <c r="R130" s="16">
        <f t="shared" si="61"/>
        <v>203.1</v>
      </c>
      <c r="S130" s="16"/>
      <c r="T130" s="10"/>
      <c r="U130" s="10"/>
      <c r="V130" s="10"/>
      <c r="W130" s="10"/>
      <c r="X130" s="16">
        <f>X131+X132+X133</f>
        <v>0</v>
      </c>
      <c r="Y130" s="10"/>
      <c r="Z130" s="10"/>
    </row>
    <row r="131" spans="1:26" ht="16.5" customHeight="1" x14ac:dyDescent="0.2">
      <c r="A131" s="17">
        <v>104</v>
      </c>
      <c r="B131" s="18" t="s">
        <v>149</v>
      </c>
      <c r="C131" s="19">
        <v>35.75</v>
      </c>
      <c r="D131" s="19"/>
      <c r="E131" s="20">
        <f t="shared" ref="E131:E133" si="62">C131+D131</f>
        <v>35.75</v>
      </c>
      <c r="F131" s="31">
        <v>35.75</v>
      </c>
      <c r="G131" s="32">
        <v>0</v>
      </c>
      <c r="H131" s="32">
        <v>0</v>
      </c>
      <c r="I131" s="32">
        <v>0</v>
      </c>
      <c r="J131" s="32">
        <v>0</v>
      </c>
      <c r="K131" s="32">
        <v>0</v>
      </c>
      <c r="L131" s="32">
        <v>0</v>
      </c>
      <c r="M131" s="32">
        <v>0</v>
      </c>
      <c r="N131" s="32">
        <v>0</v>
      </c>
      <c r="O131" s="32">
        <v>0</v>
      </c>
      <c r="P131" s="32">
        <v>0</v>
      </c>
      <c r="Q131" s="32">
        <v>0</v>
      </c>
      <c r="R131" s="20">
        <f t="shared" ref="R131:R133" si="63">SUM(F131:Q131)</f>
        <v>35.75</v>
      </c>
      <c r="S131" s="19"/>
      <c r="T131" s="10"/>
      <c r="U131" s="10"/>
      <c r="V131" s="10"/>
      <c r="W131" s="10"/>
      <c r="X131" s="19">
        <f t="shared" ref="X131:X133" si="64">E131-R131</f>
        <v>0</v>
      </c>
      <c r="Y131" s="10"/>
      <c r="Z131" s="10"/>
    </row>
    <row r="132" spans="1:26" ht="16.5" customHeight="1" x14ac:dyDescent="0.2">
      <c r="A132" s="17">
        <v>105</v>
      </c>
      <c r="B132" s="18" t="s">
        <v>150</v>
      </c>
      <c r="C132" s="19">
        <v>102.19</v>
      </c>
      <c r="D132" s="19"/>
      <c r="E132" s="20">
        <f t="shared" si="62"/>
        <v>102.19</v>
      </c>
      <c r="F132" s="36">
        <v>80.19</v>
      </c>
      <c r="G132" s="37">
        <v>2</v>
      </c>
      <c r="H132" s="37">
        <v>3.5</v>
      </c>
      <c r="I132" s="37">
        <v>2</v>
      </c>
      <c r="J132" s="37">
        <v>2</v>
      </c>
      <c r="K132" s="37">
        <v>0.5</v>
      </c>
      <c r="L132" s="37">
        <v>2</v>
      </c>
      <c r="M132" s="37">
        <v>2</v>
      </c>
      <c r="N132" s="37">
        <v>2</v>
      </c>
      <c r="O132" s="37">
        <v>2</v>
      </c>
      <c r="P132" s="37">
        <v>2</v>
      </c>
      <c r="Q132" s="37">
        <v>2</v>
      </c>
      <c r="R132" s="20">
        <f t="shared" si="63"/>
        <v>102.19</v>
      </c>
      <c r="S132" s="31" t="s">
        <v>151</v>
      </c>
      <c r="T132" s="10"/>
      <c r="U132" s="10"/>
      <c r="V132" s="10"/>
      <c r="W132" s="10"/>
      <c r="X132" s="19">
        <f t="shared" si="64"/>
        <v>0</v>
      </c>
      <c r="Y132" s="10"/>
      <c r="Z132" s="10"/>
    </row>
    <row r="133" spans="1:26" ht="16.5" customHeight="1" x14ac:dyDescent="0.2">
      <c r="A133" s="17">
        <v>106</v>
      </c>
      <c r="B133" s="18" t="s">
        <v>152</v>
      </c>
      <c r="C133" s="19">
        <v>65.16</v>
      </c>
      <c r="D133" s="19"/>
      <c r="E133" s="20">
        <f t="shared" si="62"/>
        <v>65.16</v>
      </c>
      <c r="F133" s="36">
        <f>43.63+21.53</f>
        <v>65.16</v>
      </c>
      <c r="G133" s="37">
        <v>0</v>
      </c>
      <c r="H133" s="37">
        <v>0</v>
      </c>
      <c r="I133" s="37">
        <v>0</v>
      </c>
      <c r="J133" s="37">
        <v>0</v>
      </c>
      <c r="K133" s="37">
        <v>0</v>
      </c>
      <c r="L133" s="37">
        <v>0</v>
      </c>
      <c r="M133" s="37">
        <v>0</v>
      </c>
      <c r="N133" s="37">
        <v>0</v>
      </c>
      <c r="O133" s="37">
        <v>0</v>
      </c>
      <c r="P133" s="37">
        <v>0</v>
      </c>
      <c r="Q133" s="37">
        <v>0</v>
      </c>
      <c r="R133" s="20">
        <f t="shared" si="63"/>
        <v>65.16</v>
      </c>
      <c r="S133" s="19"/>
      <c r="T133" s="10"/>
      <c r="U133" s="10"/>
      <c r="V133" s="10"/>
      <c r="W133" s="10"/>
      <c r="X133" s="19">
        <f t="shared" si="64"/>
        <v>0</v>
      </c>
      <c r="Y133" s="10"/>
      <c r="Z133" s="10"/>
    </row>
    <row r="134" spans="1:26" ht="16.5" customHeight="1" x14ac:dyDescent="0.2">
      <c r="A134" s="14"/>
      <c r="B134" s="15" t="s">
        <v>153</v>
      </c>
      <c r="C134" s="16">
        <f t="shared" ref="C134:R134" si="65">SUM(C135:C139)</f>
        <v>1002.1999999999999</v>
      </c>
      <c r="D134" s="16">
        <f t="shared" si="65"/>
        <v>0</v>
      </c>
      <c r="E134" s="16">
        <f t="shared" si="65"/>
        <v>1002.1999999999999</v>
      </c>
      <c r="F134" s="16">
        <f t="shared" si="65"/>
        <v>765.53</v>
      </c>
      <c r="G134" s="16">
        <f t="shared" si="65"/>
        <v>48.91</v>
      </c>
      <c r="H134" s="16">
        <f t="shared" si="65"/>
        <v>23.61</v>
      </c>
      <c r="I134" s="16">
        <f t="shared" si="65"/>
        <v>11.719999999999999</v>
      </c>
      <c r="J134" s="16">
        <f t="shared" si="65"/>
        <v>22.95</v>
      </c>
      <c r="K134" s="16">
        <f t="shared" si="65"/>
        <v>16.41</v>
      </c>
      <c r="L134" s="16">
        <f t="shared" si="65"/>
        <v>17.91</v>
      </c>
      <c r="M134" s="16">
        <f t="shared" si="65"/>
        <v>30.03</v>
      </c>
      <c r="N134" s="16">
        <f t="shared" si="65"/>
        <v>14.75</v>
      </c>
      <c r="O134" s="16">
        <f t="shared" si="65"/>
        <v>15.82</v>
      </c>
      <c r="P134" s="16">
        <f t="shared" si="65"/>
        <v>21.779999999999998</v>
      </c>
      <c r="Q134" s="16">
        <f t="shared" si="65"/>
        <v>12.780000000000001</v>
      </c>
      <c r="R134" s="16">
        <f t="shared" si="65"/>
        <v>1002.2</v>
      </c>
      <c r="S134" s="16"/>
      <c r="T134" s="10"/>
      <c r="U134" s="10"/>
      <c r="V134" s="10"/>
      <c r="W134" s="10"/>
      <c r="X134" s="16">
        <f>SUM(X135:X139)</f>
        <v>0</v>
      </c>
      <c r="Y134" s="10"/>
      <c r="Z134" s="10"/>
    </row>
    <row r="135" spans="1:26" ht="16.5" customHeight="1" x14ac:dyDescent="0.2">
      <c r="A135" s="17">
        <v>107</v>
      </c>
      <c r="B135" s="18" t="s">
        <v>154</v>
      </c>
      <c r="C135" s="19">
        <v>66</v>
      </c>
      <c r="D135" s="19"/>
      <c r="E135" s="20">
        <f t="shared" ref="E135:E139" si="66">C135+D135</f>
        <v>66</v>
      </c>
      <c r="F135" s="31">
        <v>40.42</v>
      </c>
      <c r="G135" s="32">
        <v>4.7</v>
      </c>
      <c r="H135" s="32">
        <v>2.35</v>
      </c>
      <c r="I135" s="32">
        <v>1.64</v>
      </c>
      <c r="J135" s="32">
        <v>2.82</v>
      </c>
      <c r="K135" s="32">
        <v>1.64</v>
      </c>
      <c r="L135" s="32">
        <v>2.35</v>
      </c>
      <c r="M135" s="32">
        <v>3.52</v>
      </c>
      <c r="N135" s="32">
        <v>1.64</v>
      </c>
      <c r="O135" s="32">
        <v>1.64</v>
      </c>
      <c r="P135" s="32">
        <v>1.64</v>
      </c>
      <c r="Q135" s="32">
        <v>1.64</v>
      </c>
      <c r="R135" s="20">
        <f t="shared" ref="R135:R139" si="67">SUM(F135:Q135)</f>
        <v>66.000000000000014</v>
      </c>
      <c r="S135" s="19"/>
      <c r="T135" s="10"/>
      <c r="U135" s="10"/>
      <c r="V135" s="10"/>
      <c r="W135" s="10"/>
      <c r="X135" s="19">
        <f t="shared" ref="X135:X139" si="68">E135-R135</f>
        <v>0</v>
      </c>
      <c r="Y135" s="10"/>
      <c r="Z135" s="10"/>
    </row>
    <row r="136" spans="1:26" ht="16.5" customHeight="1" x14ac:dyDescent="0.2">
      <c r="A136" s="17">
        <v>108</v>
      </c>
      <c r="B136" s="18" t="s">
        <v>155</v>
      </c>
      <c r="C136" s="19">
        <v>56</v>
      </c>
      <c r="D136" s="19"/>
      <c r="E136" s="20">
        <f t="shared" si="66"/>
        <v>56</v>
      </c>
      <c r="F136" s="36">
        <v>23.85</v>
      </c>
      <c r="G136" s="37">
        <v>8.2200000000000006</v>
      </c>
      <c r="H136" s="37">
        <v>3.52</v>
      </c>
      <c r="I136" s="37">
        <v>1.17</v>
      </c>
      <c r="J136" s="37">
        <v>3.52</v>
      </c>
      <c r="K136" s="37">
        <v>2.35</v>
      </c>
      <c r="L136" s="37">
        <v>2.82</v>
      </c>
      <c r="M136" s="37">
        <v>5.87</v>
      </c>
      <c r="N136" s="37">
        <v>1.17</v>
      </c>
      <c r="O136" s="37">
        <v>1.17</v>
      </c>
      <c r="P136" s="37">
        <v>1.17</v>
      </c>
      <c r="Q136" s="37">
        <v>1.17</v>
      </c>
      <c r="R136" s="20">
        <f t="shared" si="67"/>
        <v>56.000000000000014</v>
      </c>
      <c r="S136" s="19"/>
      <c r="T136" s="10"/>
      <c r="U136" s="10"/>
      <c r="V136" s="10"/>
      <c r="W136" s="10"/>
      <c r="X136" s="19">
        <f t="shared" si="68"/>
        <v>0</v>
      </c>
      <c r="Y136" s="10"/>
      <c r="Z136" s="10"/>
    </row>
    <row r="137" spans="1:26" ht="16.5" customHeight="1" x14ac:dyDescent="0.2">
      <c r="A137" s="17">
        <v>109</v>
      </c>
      <c r="B137" s="18" t="s">
        <v>156</v>
      </c>
      <c r="C137" s="19">
        <v>9.27</v>
      </c>
      <c r="D137" s="19"/>
      <c r="E137" s="20">
        <f t="shared" si="66"/>
        <v>9.27</v>
      </c>
      <c r="F137" s="36">
        <v>0</v>
      </c>
      <c r="G137" s="37">
        <v>9.27</v>
      </c>
      <c r="H137" s="37">
        <v>0</v>
      </c>
      <c r="I137" s="37">
        <v>0</v>
      </c>
      <c r="J137" s="37">
        <v>0</v>
      </c>
      <c r="K137" s="37">
        <v>0</v>
      </c>
      <c r="L137" s="37">
        <v>0</v>
      </c>
      <c r="M137" s="37">
        <v>0</v>
      </c>
      <c r="N137" s="37">
        <v>0</v>
      </c>
      <c r="O137" s="37">
        <v>0</v>
      </c>
      <c r="P137" s="37">
        <v>0</v>
      </c>
      <c r="Q137" s="37">
        <v>0</v>
      </c>
      <c r="R137" s="20">
        <f t="shared" si="67"/>
        <v>9.27</v>
      </c>
      <c r="S137" s="19"/>
      <c r="T137" s="10"/>
      <c r="U137" s="10"/>
      <c r="V137" s="10"/>
      <c r="W137" s="10"/>
      <c r="X137" s="19">
        <f t="shared" si="68"/>
        <v>0</v>
      </c>
      <c r="Y137" s="10"/>
      <c r="Z137" s="10"/>
    </row>
    <row r="138" spans="1:26" ht="16.5" customHeight="1" x14ac:dyDescent="0.2">
      <c r="A138" s="17">
        <v>110</v>
      </c>
      <c r="B138" s="18" t="s">
        <v>157</v>
      </c>
      <c r="C138" s="19">
        <v>615.92999999999995</v>
      </c>
      <c r="D138" s="19"/>
      <c r="E138" s="20">
        <f t="shared" si="66"/>
        <v>615.92999999999995</v>
      </c>
      <c r="F138" s="36">
        <v>446.26</v>
      </c>
      <c r="G138" s="37">
        <v>26.72</v>
      </c>
      <c r="H138" s="37">
        <v>17.739999999999998</v>
      </c>
      <c r="I138" s="37">
        <v>8.91</v>
      </c>
      <c r="J138" s="37">
        <v>16.61</v>
      </c>
      <c r="K138" s="37">
        <v>12.42</v>
      </c>
      <c r="L138" s="37">
        <v>12.74</v>
      </c>
      <c r="M138" s="37">
        <v>20.64</v>
      </c>
      <c r="N138" s="37">
        <v>11.94</v>
      </c>
      <c r="O138" s="37">
        <v>13.01</v>
      </c>
      <c r="P138" s="37">
        <v>18.97</v>
      </c>
      <c r="Q138" s="37">
        <v>9.9700000000000006</v>
      </c>
      <c r="R138" s="20">
        <f t="shared" si="67"/>
        <v>615.93000000000006</v>
      </c>
      <c r="S138" s="19"/>
      <c r="T138" s="10"/>
      <c r="U138" s="10"/>
      <c r="V138" s="10"/>
      <c r="W138" s="10"/>
      <c r="X138" s="19">
        <f t="shared" si="68"/>
        <v>0</v>
      </c>
      <c r="Y138" s="10"/>
      <c r="Z138" s="10"/>
    </row>
    <row r="139" spans="1:26" ht="16.5" customHeight="1" x14ac:dyDescent="0.2">
      <c r="A139" s="17">
        <v>111</v>
      </c>
      <c r="B139" s="18" t="s">
        <v>42</v>
      </c>
      <c r="C139" s="19">
        <v>255</v>
      </c>
      <c r="D139" s="19"/>
      <c r="E139" s="20">
        <f t="shared" si="66"/>
        <v>255</v>
      </c>
      <c r="F139" s="36">
        <v>255</v>
      </c>
      <c r="G139" s="37">
        <v>0</v>
      </c>
      <c r="H139" s="37">
        <v>0</v>
      </c>
      <c r="I139" s="37">
        <v>0</v>
      </c>
      <c r="J139" s="37">
        <v>0</v>
      </c>
      <c r="K139" s="37">
        <v>0</v>
      </c>
      <c r="L139" s="37">
        <v>0</v>
      </c>
      <c r="M139" s="37">
        <v>0</v>
      </c>
      <c r="N139" s="37">
        <v>0</v>
      </c>
      <c r="O139" s="37">
        <v>0</v>
      </c>
      <c r="P139" s="37">
        <v>0</v>
      </c>
      <c r="Q139" s="37">
        <v>0</v>
      </c>
      <c r="R139" s="20">
        <f t="shared" si="67"/>
        <v>255</v>
      </c>
      <c r="S139" s="19"/>
      <c r="T139" s="10"/>
      <c r="U139" s="10"/>
      <c r="V139" s="10"/>
      <c r="W139" s="10"/>
      <c r="X139" s="19">
        <f t="shared" si="68"/>
        <v>0</v>
      </c>
      <c r="Y139" s="10"/>
      <c r="Z139" s="10"/>
    </row>
    <row r="140" spans="1:26" ht="16.5" customHeight="1" x14ac:dyDescent="0.2">
      <c r="A140" s="14"/>
      <c r="B140" s="15" t="s">
        <v>158</v>
      </c>
      <c r="C140" s="16">
        <f t="shared" ref="C140:R140" si="69">C141+C142</f>
        <v>219</v>
      </c>
      <c r="D140" s="16">
        <f t="shared" si="69"/>
        <v>0</v>
      </c>
      <c r="E140" s="16">
        <f t="shared" si="69"/>
        <v>219</v>
      </c>
      <c r="F140" s="16">
        <f t="shared" si="69"/>
        <v>219</v>
      </c>
      <c r="G140" s="16">
        <f t="shared" si="69"/>
        <v>0</v>
      </c>
      <c r="H140" s="16">
        <f t="shared" si="69"/>
        <v>0</v>
      </c>
      <c r="I140" s="16">
        <f t="shared" si="69"/>
        <v>0</v>
      </c>
      <c r="J140" s="16">
        <f t="shared" si="69"/>
        <v>0</v>
      </c>
      <c r="K140" s="16">
        <f t="shared" si="69"/>
        <v>0</v>
      </c>
      <c r="L140" s="16">
        <f t="shared" si="69"/>
        <v>0</v>
      </c>
      <c r="M140" s="16">
        <f t="shared" si="69"/>
        <v>0</v>
      </c>
      <c r="N140" s="16">
        <f t="shared" si="69"/>
        <v>0</v>
      </c>
      <c r="O140" s="16">
        <f t="shared" si="69"/>
        <v>0</v>
      </c>
      <c r="P140" s="16">
        <f t="shared" si="69"/>
        <v>0</v>
      </c>
      <c r="Q140" s="16">
        <f t="shared" si="69"/>
        <v>0</v>
      </c>
      <c r="R140" s="16">
        <f t="shared" si="69"/>
        <v>219</v>
      </c>
      <c r="S140" s="16"/>
      <c r="T140" s="10"/>
      <c r="U140" s="10"/>
      <c r="V140" s="10"/>
      <c r="W140" s="10"/>
      <c r="X140" s="16">
        <f>X141+X142</f>
        <v>0</v>
      </c>
      <c r="Y140" s="10"/>
      <c r="Z140" s="10"/>
    </row>
    <row r="141" spans="1:26" ht="16.5" customHeight="1" x14ac:dyDescent="0.2">
      <c r="A141" s="17">
        <v>112</v>
      </c>
      <c r="B141" s="18" t="s">
        <v>159</v>
      </c>
      <c r="C141" s="19">
        <v>219</v>
      </c>
      <c r="D141" s="19"/>
      <c r="E141" s="20">
        <f t="shared" ref="E141:E143" si="70">C141+D141</f>
        <v>219</v>
      </c>
      <c r="F141" s="19">
        <v>219</v>
      </c>
      <c r="G141" s="19"/>
      <c r="H141" s="19"/>
      <c r="I141" s="19"/>
      <c r="J141" s="19"/>
      <c r="K141" s="19"/>
      <c r="L141" s="19"/>
      <c r="M141" s="19"/>
      <c r="N141" s="19"/>
      <c r="O141" s="19"/>
      <c r="P141" s="19"/>
      <c r="Q141" s="19"/>
      <c r="R141" s="20">
        <f t="shared" ref="R141:R143" si="71">SUM(F141:Q141)</f>
        <v>219</v>
      </c>
      <c r="S141" s="19"/>
      <c r="T141" s="10"/>
      <c r="U141" s="10"/>
      <c r="V141" s="10"/>
      <c r="W141" s="10"/>
      <c r="X141" s="19">
        <f t="shared" ref="X141:X143" si="72">E141-R141</f>
        <v>0</v>
      </c>
      <c r="Y141" s="10"/>
      <c r="Z141" s="10"/>
    </row>
    <row r="142" spans="1:26" ht="16.5" customHeight="1" x14ac:dyDescent="0.2">
      <c r="A142" s="17">
        <v>113</v>
      </c>
      <c r="B142" s="18" t="s">
        <v>160</v>
      </c>
      <c r="C142" s="19">
        <v>0</v>
      </c>
      <c r="D142" s="19"/>
      <c r="E142" s="20">
        <f t="shared" si="70"/>
        <v>0</v>
      </c>
      <c r="F142" s="19"/>
      <c r="G142" s="19"/>
      <c r="H142" s="19"/>
      <c r="I142" s="19"/>
      <c r="J142" s="19"/>
      <c r="K142" s="19"/>
      <c r="L142" s="19"/>
      <c r="M142" s="19"/>
      <c r="N142" s="19"/>
      <c r="O142" s="19"/>
      <c r="P142" s="19"/>
      <c r="Q142" s="19"/>
      <c r="R142" s="20">
        <f t="shared" si="71"/>
        <v>0</v>
      </c>
      <c r="S142" s="19"/>
      <c r="T142" s="10"/>
      <c r="U142" s="10"/>
      <c r="V142" s="10"/>
      <c r="W142" s="10"/>
      <c r="X142" s="19">
        <f t="shared" si="72"/>
        <v>0</v>
      </c>
      <c r="Y142" s="10"/>
      <c r="Z142" s="10"/>
    </row>
    <row r="143" spans="1:26" ht="16.5" customHeight="1" x14ac:dyDescent="0.2">
      <c r="A143" s="14">
        <v>114</v>
      </c>
      <c r="B143" s="15" t="s">
        <v>161</v>
      </c>
      <c r="C143" s="16">
        <v>101.13</v>
      </c>
      <c r="D143" s="16"/>
      <c r="E143" s="16">
        <f t="shared" si="70"/>
        <v>101.13</v>
      </c>
      <c r="F143" s="16">
        <v>29.1</v>
      </c>
      <c r="G143" s="16">
        <v>14.0265</v>
      </c>
      <c r="H143" s="16">
        <v>7.7424900000000001</v>
      </c>
      <c r="I143" s="16">
        <v>3.14188</v>
      </c>
      <c r="J143" s="16">
        <v>7.2936500000000004</v>
      </c>
      <c r="K143" s="16">
        <v>4.9372400000000001</v>
      </c>
      <c r="L143" s="16">
        <v>5.4982899999999999</v>
      </c>
      <c r="M143" s="16">
        <v>9.6500599999999999</v>
      </c>
      <c r="N143" s="16">
        <v>4.2639800000000001</v>
      </c>
      <c r="O143" s="16">
        <v>4.6006099999999996</v>
      </c>
      <c r="P143" s="16">
        <v>6.7325999999999997</v>
      </c>
      <c r="Q143" s="16">
        <v>4.1395600000000004</v>
      </c>
      <c r="R143" s="20">
        <f t="shared" si="71"/>
        <v>101.12686000000001</v>
      </c>
      <c r="S143" s="16"/>
      <c r="T143" s="10"/>
      <c r="U143" s="10"/>
      <c r="V143" s="10"/>
      <c r="W143" s="10"/>
      <c r="X143" s="16">
        <f t="shared" si="72"/>
        <v>3.1399999999877082E-3</v>
      </c>
      <c r="Y143" s="10"/>
      <c r="Z143" s="10"/>
    </row>
    <row r="144" spans="1:26" ht="16.5" customHeight="1" x14ac:dyDescent="0.2">
      <c r="A144" s="14"/>
      <c r="B144" s="15" t="s">
        <v>162</v>
      </c>
      <c r="C144" s="16">
        <f t="shared" ref="C144:R144" si="73">SUM(C145:C148)</f>
        <v>120.9</v>
      </c>
      <c r="D144" s="16">
        <f t="shared" si="73"/>
        <v>0</v>
      </c>
      <c r="E144" s="16">
        <f t="shared" si="73"/>
        <v>120.9</v>
      </c>
      <c r="F144" s="16">
        <f t="shared" si="73"/>
        <v>61.1</v>
      </c>
      <c r="G144" s="16">
        <f t="shared" si="73"/>
        <v>9.6</v>
      </c>
      <c r="H144" s="16">
        <f t="shared" si="73"/>
        <v>3.4000000000000004</v>
      </c>
      <c r="I144" s="16">
        <f t="shared" si="73"/>
        <v>2.4</v>
      </c>
      <c r="J144" s="16">
        <f t="shared" si="73"/>
        <v>10.799999999999999</v>
      </c>
      <c r="K144" s="16">
        <f t="shared" si="73"/>
        <v>2.4</v>
      </c>
      <c r="L144" s="16">
        <f t="shared" si="73"/>
        <v>7.2</v>
      </c>
      <c r="M144" s="16">
        <f t="shared" si="73"/>
        <v>9.6</v>
      </c>
      <c r="N144" s="16">
        <f t="shared" si="73"/>
        <v>3.5999999999999996</v>
      </c>
      <c r="O144" s="16">
        <f t="shared" si="73"/>
        <v>4.8</v>
      </c>
      <c r="P144" s="16">
        <f t="shared" si="73"/>
        <v>3.6</v>
      </c>
      <c r="Q144" s="16">
        <f t="shared" si="73"/>
        <v>2.4</v>
      </c>
      <c r="R144" s="16">
        <f t="shared" si="73"/>
        <v>120.9</v>
      </c>
      <c r="S144" s="16"/>
      <c r="T144" s="10"/>
      <c r="U144" s="10"/>
      <c r="V144" s="10"/>
      <c r="W144" s="10"/>
      <c r="X144" s="16">
        <f>SUM(X145:X148)</f>
        <v>0</v>
      </c>
      <c r="Y144" s="10"/>
      <c r="Z144" s="10"/>
    </row>
    <row r="145" spans="1:26" ht="16.5" customHeight="1" x14ac:dyDescent="0.2">
      <c r="A145" s="17">
        <v>115</v>
      </c>
      <c r="B145" s="18" t="s">
        <v>163</v>
      </c>
      <c r="C145" s="19">
        <v>18.7</v>
      </c>
      <c r="D145" s="19"/>
      <c r="E145" s="20">
        <f t="shared" ref="E145:E150" si="74">C145+D145</f>
        <v>18.7</v>
      </c>
      <c r="F145" s="31">
        <v>6.7</v>
      </c>
      <c r="G145" s="32">
        <v>2.4</v>
      </c>
      <c r="H145" s="32">
        <v>1.2</v>
      </c>
      <c r="I145" s="32">
        <v>0</v>
      </c>
      <c r="J145" s="32">
        <v>1.2</v>
      </c>
      <c r="K145" s="32">
        <v>0</v>
      </c>
      <c r="L145" s="32">
        <v>1.2</v>
      </c>
      <c r="M145" s="32">
        <v>2.4</v>
      </c>
      <c r="N145" s="32">
        <v>1.2</v>
      </c>
      <c r="O145" s="32">
        <v>1.2</v>
      </c>
      <c r="P145" s="32">
        <v>0</v>
      </c>
      <c r="Q145" s="32">
        <v>1.2</v>
      </c>
      <c r="R145" s="20">
        <f t="shared" ref="R145:R150" si="75">SUM(F145:Q145)</f>
        <v>18.699999999999996</v>
      </c>
      <c r="S145" s="38" t="s">
        <v>164</v>
      </c>
      <c r="T145" s="10"/>
      <c r="U145" s="10"/>
      <c r="V145" s="10"/>
      <c r="W145" s="10"/>
      <c r="X145" s="19">
        <f t="shared" ref="X145:X150" si="76">E145-R145</f>
        <v>0</v>
      </c>
      <c r="Y145" s="10"/>
      <c r="Z145" s="10"/>
    </row>
    <row r="146" spans="1:26" ht="16.5" customHeight="1" x14ac:dyDescent="0.2">
      <c r="A146" s="17">
        <v>116</v>
      </c>
      <c r="B146" s="18" t="s">
        <v>165</v>
      </c>
      <c r="C146" s="19">
        <v>102.2</v>
      </c>
      <c r="D146" s="19"/>
      <c r="E146" s="20">
        <f t="shared" si="74"/>
        <v>102.2</v>
      </c>
      <c r="F146" s="36">
        <v>54.4</v>
      </c>
      <c r="G146" s="37">
        <v>7.2</v>
      </c>
      <c r="H146" s="37">
        <v>2.2000000000000002</v>
      </c>
      <c r="I146" s="37">
        <v>2.4</v>
      </c>
      <c r="J146" s="37">
        <v>9.6</v>
      </c>
      <c r="K146" s="37">
        <v>2.4</v>
      </c>
      <c r="L146" s="37">
        <v>6</v>
      </c>
      <c r="M146" s="37">
        <v>7.2</v>
      </c>
      <c r="N146" s="37">
        <v>2.4</v>
      </c>
      <c r="O146" s="37">
        <v>3.6</v>
      </c>
      <c r="P146" s="37">
        <v>3.6</v>
      </c>
      <c r="Q146" s="37">
        <v>1.2</v>
      </c>
      <c r="R146" s="20">
        <f t="shared" si="75"/>
        <v>102.2</v>
      </c>
      <c r="S146" s="38" t="s">
        <v>164</v>
      </c>
      <c r="T146" s="10"/>
      <c r="U146" s="10"/>
      <c r="V146" s="10"/>
      <c r="W146" s="10"/>
      <c r="X146" s="19">
        <f t="shared" si="76"/>
        <v>0</v>
      </c>
      <c r="Y146" s="10"/>
      <c r="Z146" s="10"/>
    </row>
    <row r="147" spans="1:26" ht="16.5" customHeight="1" x14ac:dyDescent="0.2">
      <c r="A147" s="17">
        <v>117</v>
      </c>
      <c r="B147" s="18" t="s">
        <v>166</v>
      </c>
      <c r="C147" s="19">
        <v>0</v>
      </c>
      <c r="D147" s="19"/>
      <c r="E147" s="20">
        <f t="shared" si="74"/>
        <v>0</v>
      </c>
      <c r="F147" s="19"/>
      <c r="G147" s="19"/>
      <c r="H147" s="19"/>
      <c r="I147" s="19"/>
      <c r="J147" s="19"/>
      <c r="K147" s="19"/>
      <c r="L147" s="19"/>
      <c r="M147" s="19"/>
      <c r="N147" s="19"/>
      <c r="O147" s="19"/>
      <c r="P147" s="19"/>
      <c r="Q147" s="19"/>
      <c r="R147" s="20">
        <f t="shared" si="75"/>
        <v>0</v>
      </c>
      <c r="S147" s="19"/>
      <c r="T147" s="10"/>
      <c r="U147" s="10"/>
      <c r="V147" s="10"/>
      <c r="W147" s="10"/>
      <c r="X147" s="19">
        <f t="shared" si="76"/>
        <v>0</v>
      </c>
      <c r="Y147" s="10"/>
      <c r="Z147" s="10"/>
    </row>
    <row r="148" spans="1:26" ht="16.5" customHeight="1" x14ac:dyDescent="0.2">
      <c r="A148" s="17">
        <v>118</v>
      </c>
      <c r="B148" s="18" t="s">
        <v>42</v>
      </c>
      <c r="C148" s="19">
        <v>0</v>
      </c>
      <c r="D148" s="19"/>
      <c r="E148" s="20">
        <f t="shared" si="74"/>
        <v>0</v>
      </c>
      <c r="F148" s="19"/>
      <c r="G148" s="19"/>
      <c r="H148" s="19"/>
      <c r="I148" s="19"/>
      <c r="J148" s="19"/>
      <c r="K148" s="19"/>
      <c r="L148" s="19"/>
      <c r="M148" s="19"/>
      <c r="N148" s="19"/>
      <c r="O148" s="19"/>
      <c r="P148" s="19"/>
      <c r="Q148" s="19"/>
      <c r="R148" s="20">
        <f t="shared" si="75"/>
        <v>0</v>
      </c>
      <c r="S148" s="19"/>
      <c r="T148" s="10"/>
      <c r="U148" s="10"/>
      <c r="V148" s="10"/>
      <c r="W148" s="10"/>
      <c r="X148" s="19">
        <f t="shared" si="76"/>
        <v>0</v>
      </c>
      <c r="Y148" s="10"/>
      <c r="Z148" s="10"/>
    </row>
    <row r="149" spans="1:26" ht="16.5" customHeight="1" x14ac:dyDescent="0.2">
      <c r="A149" s="14">
        <v>119</v>
      </c>
      <c r="B149" s="15" t="s">
        <v>167</v>
      </c>
      <c r="C149" s="16">
        <v>16</v>
      </c>
      <c r="D149" s="16"/>
      <c r="E149" s="16">
        <f t="shared" si="74"/>
        <v>16</v>
      </c>
      <c r="F149" s="39">
        <v>16</v>
      </c>
      <c r="G149" s="40">
        <v>0</v>
      </c>
      <c r="H149" s="40">
        <v>0</v>
      </c>
      <c r="I149" s="40">
        <v>0</v>
      </c>
      <c r="J149" s="40">
        <v>0</v>
      </c>
      <c r="K149" s="40">
        <v>0</v>
      </c>
      <c r="L149" s="40">
        <v>0</v>
      </c>
      <c r="M149" s="40">
        <v>0</v>
      </c>
      <c r="N149" s="40">
        <v>0</v>
      </c>
      <c r="O149" s="40">
        <v>0</v>
      </c>
      <c r="P149" s="40">
        <v>0</v>
      </c>
      <c r="Q149" s="40">
        <v>0</v>
      </c>
      <c r="R149" s="16">
        <f t="shared" si="75"/>
        <v>16</v>
      </c>
      <c r="S149" s="16"/>
      <c r="T149" s="10"/>
      <c r="U149" s="10"/>
      <c r="V149" s="10"/>
      <c r="W149" s="10"/>
      <c r="X149" s="16">
        <f t="shared" si="76"/>
        <v>0</v>
      </c>
      <c r="Y149" s="10"/>
      <c r="Z149" s="10"/>
    </row>
    <row r="150" spans="1:26" ht="16.5" customHeight="1" x14ac:dyDescent="0.2">
      <c r="A150" s="14">
        <v>120</v>
      </c>
      <c r="B150" s="15" t="s">
        <v>168</v>
      </c>
      <c r="C150" s="16">
        <v>0</v>
      </c>
      <c r="D150" s="16"/>
      <c r="E150" s="16">
        <f t="shared" si="74"/>
        <v>0</v>
      </c>
      <c r="F150" s="16"/>
      <c r="G150" s="16"/>
      <c r="H150" s="16"/>
      <c r="I150" s="16"/>
      <c r="J150" s="16"/>
      <c r="K150" s="16"/>
      <c r="L150" s="16"/>
      <c r="M150" s="16"/>
      <c r="N150" s="16"/>
      <c r="O150" s="16"/>
      <c r="P150" s="16"/>
      <c r="Q150" s="16"/>
      <c r="R150" s="16">
        <f t="shared" si="75"/>
        <v>0</v>
      </c>
      <c r="S150" s="16"/>
      <c r="T150" s="10"/>
      <c r="U150" s="10"/>
      <c r="V150" s="10"/>
      <c r="W150" s="10"/>
      <c r="X150" s="16">
        <f t="shared" si="76"/>
        <v>0</v>
      </c>
      <c r="Y150" s="10"/>
      <c r="Z150" s="10"/>
    </row>
    <row r="151" spans="1:26" ht="16.5" customHeight="1" x14ac:dyDescent="0.2">
      <c r="A151" s="14"/>
      <c r="B151" s="15" t="s">
        <v>169</v>
      </c>
      <c r="C151" s="16">
        <f t="shared" ref="C151:R151" si="77">SUM(C152:C154)</f>
        <v>0</v>
      </c>
      <c r="D151" s="16">
        <f t="shared" si="77"/>
        <v>0</v>
      </c>
      <c r="E151" s="16">
        <f t="shared" si="77"/>
        <v>0</v>
      </c>
      <c r="F151" s="16">
        <f t="shared" si="77"/>
        <v>0</v>
      </c>
      <c r="G151" s="16">
        <f t="shared" si="77"/>
        <v>0</v>
      </c>
      <c r="H151" s="16">
        <f t="shared" si="77"/>
        <v>0</v>
      </c>
      <c r="I151" s="16">
        <f t="shared" si="77"/>
        <v>0</v>
      </c>
      <c r="J151" s="16">
        <f t="shared" si="77"/>
        <v>0</v>
      </c>
      <c r="K151" s="16">
        <f t="shared" si="77"/>
        <v>0</v>
      </c>
      <c r="L151" s="16">
        <f t="shared" si="77"/>
        <v>0</v>
      </c>
      <c r="M151" s="16">
        <f t="shared" si="77"/>
        <v>0</v>
      </c>
      <c r="N151" s="16">
        <f t="shared" si="77"/>
        <v>0</v>
      </c>
      <c r="O151" s="16">
        <f t="shared" si="77"/>
        <v>0</v>
      </c>
      <c r="P151" s="16">
        <f t="shared" si="77"/>
        <v>0</v>
      </c>
      <c r="Q151" s="16">
        <f t="shared" si="77"/>
        <v>0</v>
      </c>
      <c r="R151" s="16">
        <f t="shared" si="77"/>
        <v>0</v>
      </c>
      <c r="S151" s="16"/>
      <c r="T151" s="10"/>
      <c r="U151" s="10"/>
      <c r="V151" s="10"/>
      <c r="W151" s="10"/>
      <c r="X151" s="16">
        <f>SUM(X152:X154)</f>
        <v>0</v>
      </c>
      <c r="Y151" s="10"/>
      <c r="Z151" s="10"/>
    </row>
    <row r="152" spans="1:26" ht="16.5" customHeight="1" x14ac:dyDescent="0.2">
      <c r="A152" s="17">
        <v>121</v>
      </c>
      <c r="B152" s="18" t="s">
        <v>170</v>
      </c>
      <c r="C152" s="19">
        <v>0</v>
      </c>
      <c r="D152" s="19"/>
      <c r="E152" s="20">
        <f t="shared" ref="E152:E154" si="78">C152+D152</f>
        <v>0</v>
      </c>
      <c r="F152" s="19">
        <v>0</v>
      </c>
      <c r="G152" s="19">
        <v>0</v>
      </c>
      <c r="H152" s="19">
        <v>0</v>
      </c>
      <c r="I152" s="19">
        <v>0</v>
      </c>
      <c r="J152" s="19">
        <v>0</v>
      </c>
      <c r="K152" s="19">
        <v>0</v>
      </c>
      <c r="L152" s="19">
        <v>0</v>
      </c>
      <c r="M152" s="19">
        <v>0</v>
      </c>
      <c r="N152" s="19">
        <v>0</v>
      </c>
      <c r="O152" s="19">
        <v>0</v>
      </c>
      <c r="P152" s="19">
        <v>0</v>
      </c>
      <c r="Q152" s="19">
        <v>0</v>
      </c>
      <c r="R152" s="20">
        <f t="shared" ref="R152:R154" si="79">SUM(F152:Q152)</f>
        <v>0</v>
      </c>
      <c r="S152" s="19"/>
      <c r="T152" s="10"/>
      <c r="U152" s="10"/>
      <c r="V152" s="10"/>
      <c r="W152" s="10"/>
      <c r="X152" s="19">
        <f t="shared" ref="X152:X154" si="80">E152-R152</f>
        <v>0</v>
      </c>
      <c r="Y152" s="10"/>
      <c r="Z152" s="10"/>
    </row>
    <row r="153" spans="1:26" ht="16.5" customHeight="1" x14ac:dyDescent="0.2">
      <c r="A153" s="17">
        <v>122</v>
      </c>
      <c r="B153" s="18" t="s">
        <v>171</v>
      </c>
      <c r="C153" s="19">
        <v>0</v>
      </c>
      <c r="D153" s="19"/>
      <c r="E153" s="20">
        <f t="shared" si="78"/>
        <v>0</v>
      </c>
      <c r="F153" s="19">
        <v>0</v>
      </c>
      <c r="G153" s="19">
        <v>0</v>
      </c>
      <c r="H153" s="19">
        <v>0</v>
      </c>
      <c r="I153" s="19">
        <v>0</v>
      </c>
      <c r="J153" s="19">
        <v>0</v>
      </c>
      <c r="K153" s="19">
        <v>0</v>
      </c>
      <c r="L153" s="19">
        <v>0</v>
      </c>
      <c r="M153" s="19">
        <v>0</v>
      </c>
      <c r="N153" s="19">
        <v>0</v>
      </c>
      <c r="O153" s="19">
        <v>0</v>
      </c>
      <c r="P153" s="19">
        <v>0</v>
      </c>
      <c r="Q153" s="19">
        <v>0</v>
      </c>
      <c r="R153" s="20">
        <f t="shared" si="79"/>
        <v>0</v>
      </c>
      <c r="S153" s="19"/>
      <c r="T153" s="10"/>
      <c r="U153" s="10"/>
      <c r="V153" s="10"/>
      <c r="W153" s="10"/>
      <c r="X153" s="19">
        <f t="shared" si="80"/>
        <v>0</v>
      </c>
      <c r="Y153" s="10"/>
      <c r="Z153" s="10"/>
    </row>
    <row r="154" spans="1:26" ht="16.5" customHeight="1" x14ac:dyDescent="0.2">
      <c r="A154" s="17">
        <v>123</v>
      </c>
      <c r="B154" s="18" t="s">
        <v>172</v>
      </c>
      <c r="C154" s="19">
        <v>0</v>
      </c>
      <c r="D154" s="19"/>
      <c r="E154" s="20">
        <f t="shared" si="78"/>
        <v>0</v>
      </c>
      <c r="F154" s="19">
        <v>0</v>
      </c>
      <c r="G154" s="19">
        <v>0</v>
      </c>
      <c r="H154" s="19">
        <v>0</v>
      </c>
      <c r="I154" s="19">
        <v>0</v>
      </c>
      <c r="J154" s="19">
        <v>0</v>
      </c>
      <c r="K154" s="19">
        <v>0</v>
      </c>
      <c r="L154" s="19">
        <v>0</v>
      </c>
      <c r="M154" s="19">
        <v>0</v>
      </c>
      <c r="N154" s="19">
        <v>0</v>
      </c>
      <c r="O154" s="19">
        <v>0</v>
      </c>
      <c r="P154" s="19">
        <v>0</v>
      </c>
      <c r="Q154" s="19">
        <v>0</v>
      </c>
      <c r="R154" s="20">
        <f t="shared" si="79"/>
        <v>0</v>
      </c>
      <c r="S154" s="19"/>
      <c r="T154" s="10"/>
      <c r="U154" s="10"/>
      <c r="V154" s="10"/>
      <c r="W154" s="10"/>
      <c r="X154" s="19">
        <f t="shared" si="80"/>
        <v>0</v>
      </c>
      <c r="Y154" s="10"/>
      <c r="Z154" s="10"/>
    </row>
    <row r="155" spans="1:26" ht="16.5" customHeight="1" x14ac:dyDescent="0.2">
      <c r="A155" s="14"/>
      <c r="B155" s="15" t="s">
        <v>173</v>
      </c>
      <c r="C155" s="16">
        <f t="shared" ref="C155:R155" si="81">SUM(C156:C158)</f>
        <v>0</v>
      </c>
      <c r="D155" s="16">
        <f t="shared" si="81"/>
        <v>0</v>
      </c>
      <c r="E155" s="16">
        <f t="shared" si="81"/>
        <v>0</v>
      </c>
      <c r="F155" s="16">
        <f t="shared" si="81"/>
        <v>0</v>
      </c>
      <c r="G155" s="16">
        <f t="shared" si="81"/>
        <v>0</v>
      </c>
      <c r="H155" s="16">
        <f t="shared" si="81"/>
        <v>0</v>
      </c>
      <c r="I155" s="16">
        <f t="shared" si="81"/>
        <v>0</v>
      </c>
      <c r="J155" s="16">
        <f t="shared" si="81"/>
        <v>0</v>
      </c>
      <c r="K155" s="16">
        <f t="shared" si="81"/>
        <v>0</v>
      </c>
      <c r="L155" s="16">
        <f t="shared" si="81"/>
        <v>0</v>
      </c>
      <c r="M155" s="16">
        <f t="shared" si="81"/>
        <v>0</v>
      </c>
      <c r="N155" s="16">
        <f t="shared" si="81"/>
        <v>0</v>
      </c>
      <c r="O155" s="16">
        <f t="shared" si="81"/>
        <v>0</v>
      </c>
      <c r="P155" s="16">
        <f t="shared" si="81"/>
        <v>0</v>
      </c>
      <c r="Q155" s="16">
        <f t="shared" si="81"/>
        <v>0</v>
      </c>
      <c r="R155" s="16">
        <f t="shared" si="81"/>
        <v>0</v>
      </c>
      <c r="S155" s="16"/>
      <c r="T155" s="10"/>
      <c r="U155" s="10"/>
      <c r="V155" s="10"/>
      <c r="W155" s="10"/>
      <c r="X155" s="16">
        <f>SUM(X156:X158)</f>
        <v>0</v>
      </c>
      <c r="Y155" s="10"/>
      <c r="Z155" s="10"/>
    </row>
    <row r="156" spans="1:26" ht="16.5" customHeight="1" x14ac:dyDescent="0.2">
      <c r="A156" s="17">
        <v>124</v>
      </c>
      <c r="B156" s="18" t="s">
        <v>174</v>
      </c>
      <c r="C156" s="19">
        <v>0</v>
      </c>
      <c r="D156" s="19"/>
      <c r="E156" s="20">
        <f t="shared" ref="E156:E158" si="82">C156+D156</f>
        <v>0</v>
      </c>
      <c r="F156" s="19"/>
      <c r="G156" s="19"/>
      <c r="H156" s="19"/>
      <c r="I156" s="19"/>
      <c r="J156" s="19"/>
      <c r="K156" s="19"/>
      <c r="L156" s="19"/>
      <c r="M156" s="19"/>
      <c r="N156" s="19"/>
      <c r="O156" s="19"/>
      <c r="P156" s="19"/>
      <c r="Q156" s="19"/>
      <c r="R156" s="20">
        <f t="shared" ref="R156:R158" si="83">SUM(F156:Q156)</f>
        <v>0</v>
      </c>
      <c r="S156" s="19"/>
      <c r="T156" s="10"/>
      <c r="U156" s="10"/>
      <c r="V156" s="10"/>
      <c r="W156" s="10"/>
      <c r="X156" s="19">
        <f t="shared" ref="X156:X158" si="84">E156-R156</f>
        <v>0</v>
      </c>
      <c r="Y156" s="10"/>
      <c r="Z156" s="10"/>
    </row>
    <row r="157" spans="1:26" ht="16.5" customHeight="1" x14ac:dyDescent="0.2">
      <c r="A157" s="17">
        <v>125</v>
      </c>
      <c r="B157" s="18" t="s">
        <v>175</v>
      </c>
      <c r="C157" s="19">
        <v>0</v>
      </c>
      <c r="D157" s="19"/>
      <c r="E157" s="20">
        <f t="shared" si="82"/>
        <v>0</v>
      </c>
      <c r="F157" s="19"/>
      <c r="G157" s="19"/>
      <c r="H157" s="19"/>
      <c r="I157" s="19"/>
      <c r="J157" s="19"/>
      <c r="K157" s="19"/>
      <c r="L157" s="19"/>
      <c r="M157" s="19"/>
      <c r="N157" s="19"/>
      <c r="O157" s="19"/>
      <c r="P157" s="19"/>
      <c r="Q157" s="19"/>
      <c r="R157" s="20">
        <f t="shared" si="83"/>
        <v>0</v>
      </c>
      <c r="S157" s="19"/>
      <c r="T157" s="10"/>
      <c r="U157" s="10"/>
      <c r="V157" s="10"/>
      <c r="W157" s="10"/>
      <c r="X157" s="19">
        <f t="shared" si="84"/>
        <v>0</v>
      </c>
      <c r="Y157" s="10"/>
      <c r="Z157" s="10"/>
    </row>
    <row r="158" spans="1:26" ht="16.5" customHeight="1" x14ac:dyDescent="0.2">
      <c r="A158" s="17">
        <v>126</v>
      </c>
      <c r="B158" s="18" t="s">
        <v>176</v>
      </c>
      <c r="C158" s="19">
        <v>0</v>
      </c>
      <c r="D158" s="19"/>
      <c r="E158" s="20">
        <f t="shared" si="82"/>
        <v>0</v>
      </c>
      <c r="F158" s="19"/>
      <c r="G158" s="19"/>
      <c r="H158" s="19"/>
      <c r="I158" s="19"/>
      <c r="J158" s="19"/>
      <c r="K158" s="19"/>
      <c r="L158" s="19"/>
      <c r="M158" s="19"/>
      <c r="N158" s="19"/>
      <c r="O158" s="19"/>
      <c r="P158" s="19"/>
      <c r="Q158" s="19"/>
      <c r="R158" s="20">
        <f t="shared" si="83"/>
        <v>0</v>
      </c>
      <c r="S158" s="19"/>
      <c r="T158" s="10"/>
      <c r="U158" s="10"/>
      <c r="V158" s="10"/>
      <c r="W158" s="10"/>
      <c r="X158" s="19">
        <f t="shared" si="84"/>
        <v>0</v>
      </c>
      <c r="Y158" s="10"/>
      <c r="Z158" s="10"/>
    </row>
    <row r="159" spans="1:26" ht="16.5" customHeight="1" x14ac:dyDescent="0.2">
      <c r="A159" s="33" t="s">
        <v>177</v>
      </c>
      <c r="B159" s="34" t="s">
        <v>178</v>
      </c>
      <c r="C159" s="35">
        <f t="shared" ref="C159:R159" si="85">C160+C164+C172+C175+C179+C184+C186+C188+C189</f>
        <v>1015.0699999999999</v>
      </c>
      <c r="D159" s="35">
        <f t="shared" si="85"/>
        <v>0</v>
      </c>
      <c r="E159" s="35">
        <f t="shared" si="85"/>
        <v>1015.0699999999999</v>
      </c>
      <c r="F159" s="35">
        <f t="shared" si="85"/>
        <v>763.01</v>
      </c>
      <c r="G159" s="35">
        <f t="shared" si="85"/>
        <v>157.58999999999997</v>
      </c>
      <c r="H159" s="35">
        <f t="shared" si="85"/>
        <v>14.85</v>
      </c>
      <c r="I159" s="35">
        <f t="shared" si="85"/>
        <v>0</v>
      </c>
      <c r="J159" s="35">
        <f t="shared" si="85"/>
        <v>28.61</v>
      </c>
      <c r="K159" s="35">
        <f t="shared" si="85"/>
        <v>0</v>
      </c>
      <c r="L159" s="35">
        <f t="shared" si="85"/>
        <v>0</v>
      </c>
      <c r="M159" s="35">
        <f t="shared" si="85"/>
        <v>51.01</v>
      </c>
      <c r="N159" s="35">
        <f t="shared" si="85"/>
        <v>0</v>
      </c>
      <c r="O159" s="35">
        <f t="shared" si="85"/>
        <v>0</v>
      </c>
      <c r="P159" s="35">
        <f t="shared" si="85"/>
        <v>0</v>
      </c>
      <c r="Q159" s="35">
        <f t="shared" si="85"/>
        <v>0</v>
      </c>
      <c r="R159" s="35">
        <f t="shared" si="85"/>
        <v>1015.07</v>
      </c>
      <c r="S159" s="35"/>
      <c r="T159" s="10"/>
      <c r="U159" s="10"/>
      <c r="V159" s="10"/>
      <c r="W159" s="10"/>
      <c r="X159" s="35">
        <f>X160+X164+X172+X175+X179+X184+X186+X188+X189</f>
        <v>0</v>
      </c>
      <c r="Y159" s="10"/>
      <c r="Z159" s="10"/>
    </row>
    <row r="160" spans="1:26" ht="16.5" customHeight="1" x14ac:dyDescent="0.2">
      <c r="A160" s="14"/>
      <c r="B160" s="15" t="s">
        <v>179</v>
      </c>
      <c r="C160" s="16">
        <f t="shared" ref="C160:R160" si="86">SUM(C161:C163)</f>
        <v>62.2</v>
      </c>
      <c r="D160" s="16">
        <f t="shared" si="86"/>
        <v>0</v>
      </c>
      <c r="E160" s="16">
        <f t="shared" si="86"/>
        <v>62.2</v>
      </c>
      <c r="F160" s="16">
        <f t="shared" si="86"/>
        <v>0</v>
      </c>
      <c r="G160" s="16">
        <f t="shared" si="86"/>
        <v>38.799999999999997</v>
      </c>
      <c r="H160" s="16">
        <f t="shared" si="86"/>
        <v>3.1599999999999997</v>
      </c>
      <c r="I160" s="16">
        <f t="shared" si="86"/>
        <v>0</v>
      </c>
      <c r="J160" s="16">
        <f t="shared" si="86"/>
        <v>7.04</v>
      </c>
      <c r="K160" s="16">
        <f t="shared" si="86"/>
        <v>0</v>
      </c>
      <c r="L160" s="16">
        <f t="shared" si="86"/>
        <v>0</v>
      </c>
      <c r="M160" s="16">
        <f t="shared" si="86"/>
        <v>13.200000000000001</v>
      </c>
      <c r="N160" s="16">
        <f t="shared" si="86"/>
        <v>0</v>
      </c>
      <c r="O160" s="16">
        <f t="shared" si="86"/>
        <v>0</v>
      </c>
      <c r="P160" s="16">
        <f t="shared" si="86"/>
        <v>0</v>
      </c>
      <c r="Q160" s="16">
        <f t="shared" si="86"/>
        <v>0</v>
      </c>
      <c r="R160" s="16">
        <f t="shared" si="86"/>
        <v>62.2</v>
      </c>
      <c r="S160" s="16"/>
      <c r="T160" s="10"/>
      <c r="U160" s="10"/>
      <c r="V160" s="10"/>
      <c r="W160" s="10"/>
      <c r="X160" s="16">
        <f>SUM(X161:X163)</f>
        <v>0</v>
      </c>
      <c r="Y160" s="10"/>
      <c r="Z160" s="10"/>
    </row>
    <row r="161" spans="1:26" ht="16.5" customHeight="1" x14ac:dyDescent="0.2">
      <c r="A161" s="17">
        <v>127</v>
      </c>
      <c r="B161" s="18" t="s">
        <v>180</v>
      </c>
      <c r="C161" s="19">
        <v>56.5</v>
      </c>
      <c r="D161" s="19"/>
      <c r="E161" s="20">
        <f t="shared" ref="E161:E163" si="87">C161+D161</f>
        <v>56.5</v>
      </c>
      <c r="F161" s="19"/>
      <c r="G161" s="41">
        <v>34.9</v>
      </c>
      <c r="H161" s="19">
        <v>2.86</v>
      </c>
      <c r="I161" s="19"/>
      <c r="J161" s="19">
        <v>6.44</v>
      </c>
      <c r="K161" s="19"/>
      <c r="L161" s="19"/>
      <c r="M161" s="19">
        <v>12.3</v>
      </c>
      <c r="N161" s="19"/>
      <c r="O161" s="19"/>
      <c r="P161" s="19"/>
      <c r="Q161" s="19"/>
      <c r="R161" s="20">
        <f t="shared" ref="R161:R163" si="88">SUM(F161:Q161)</f>
        <v>56.5</v>
      </c>
      <c r="S161" s="42" t="s">
        <v>181</v>
      </c>
      <c r="T161" s="10"/>
      <c r="U161" s="10"/>
      <c r="V161" s="10"/>
      <c r="W161" s="10"/>
      <c r="X161" s="19">
        <f t="shared" ref="X161:X163" si="89">E161-R161</f>
        <v>0</v>
      </c>
      <c r="Y161" s="10"/>
      <c r="Z161" s="10"/>
    </row>
    <row r="162" spans="1:26" ht="16.5" customHeight="1" x14ac:dyDescent="0.2">
      <c r="A162" s="17">
        <v>128</v>
      </c>
      <c r="B162" s="18" t="s">
        <v>182</v>
      </c>
      <c r="C162" s="19">
        <v>5.7</v>
      </c>
      <c r="D162" s="19"/>
      <c r="E162" s="20">
        <f t="shared" si="87"/>
        <v>5.7</v>
      </c>
      <c r="F162" s="19"/>
      <c r="G162" s="19">
        <v>3.9</v>
      </c>
      <c r="H162" s="19">
        <v>0.3</v>
      </c>
      <c r="I162" s="19"/>
      <c r="J162" s="19">
        <v>0.6</v>
      </c>
      <c r="K162" s="19"/>
      <c r="L162" s="19"/>
      <c r="M162" s="19">
        <v>0.9</v>
      </c>
      <c r="N162" s="19"/>
      <c r="O162" s="19"/>
      <c r="P162" s="19"/>
      <c r="Q162" s="19"/>
      <c r="R162" s="20">
        <f t="shared" si="88"/>
        <v>5.7</v>
      </c>
      <c r="S162" s="42" t="s">
        <v>183</v>
      </c>
      <c r="T162" s="10"/>
      <c r="U162" s="10"/>
      <c r="V162" s="10"/>
      <c r="W162" s="10"/>
      <c r="X162" s="19">
        <f t="shared" si="89"/>
        <v>0</v>
      </c>
      <c r="Y162" s="10"/>
      <c r="Z162" s="10"/>
    </row>
    <row r="163" spans="1:26" ht="16.5" customHeight="1" x14ac:dyDescent="0.2">
      <c r="A163" s="17">
        <v>129</v>
      </c>
      <c r="B163" s="18" t="s">
        <v>184</v>
      </c>
      <c r="C163" s="19">
        <v>0</v>
      </c>
      <c r="D163" s="19"/>
      <c r="E163" s="20">
        <f t="shared" si="87"/>
        <v>0</v>
      </c>
      <c r="F163" s="19"/>
      <c r="G163" s="19"/>
      <c r="H163" s="19"/>
      <c r="I163" s="19"/>
      <c r="J163" s="19"/>
      <c r="K163" s="19"/>
      <c r="L163" s="19"/>
      <c r="M163" s="19"/>
      <c r="N163" s="19"/>
      <c r="O163" s="19"/>
      <c r="P163" s="19"/>
      <c r="Q163" s="19"/>
      <c r="R163" s="20">
        <f t="shared" si="88"/>
        <v>0</v>
      </c>
      <c r="S163" s="19"/>
      <c r="T163" s="10"/>
      <c r="U163" s="10"/>
      <c r="V163" s="10"/>
      <c r="W163" s="10"/>
      <c r="X163" s="19">
        <f t="shared" si="89"/>
        <v>0</v>
      </c>
      <c r="Y163" s="10"/>
      <c r="Z163" s="10"/>
    </row>
    <row r="164" spans="1:26" ht="16.5" customHeight="1" x14ac:dyDescent="0.2">
      <c r="A164" s="14"/>
      <c r="B164" s="15" t="s">
        <v>185</v>
      </c>
      <c r="C164" s="16">
        <f t="shared" ref="C164:R164" si="90">SUM(C165:C171)</f>
        <v>154.38999999999999</v>
      </c>
      <c r="D164" s="16">
        <f t="shared" si="90"/>
        <v>0</v>
      </c>
      <c r="E164" s="16">
        <f t="shared" si="90"/>
        <v>154.38999999999999</v>
      </c>
      <c r="F164" s="16">
        <f t="shared" si="90"/>
        <v>53</v>
      </c>
      <c r="G164" s="16">
        <f t="shared" si="90"/>
        <v>60.53</v>
      </c>
      <c r="H164" s="16">
        <f t="shared" si="90"/>
        <v>5.43</v>
      </c>
      <c r="I164" s="16">
        <f t="shared" si="90"/>
        <v>0</v>
      </c>
      <c r="J164" s="16">
        <f t="shared" si="90"/>
        <v>12.55</v>
      </c>
      <c r="K164" s="16">
        <f t="shared" si="90"/>
        <v>0</v>
      </c>
      <c r="L164" s="16">
        <f t="shared" si="90"/>
        <v>0</v>
      </c>
      <c r="M164" s="16">
        <f t="shared" si="90"/>
        <v>22.88</v>
      </c>
      <c r="N164" s="16">
        <f t="shared" si="90"/>
        <v>0</v>
      </c>
      <c r="O164" s="16">
        <f t="shared" si="90"/>
        <v>0</v>
      </c>
      <c r="P164" s="16">
        <f t="shared" si="90"/>
        <v>0</v>
      </c>
      <c r="Q164" s="16">
        <f t="shared" si="90"/>
        <v>0</v>
      </c>
      <c r="R164" s="16">
        <f t="shared" si="90"/>
        <v>154.39000000000001</v>
      </c>
      <c r="S164" s="16"/>
      <c r="T164" s="10"/>
      <c r="U164" s="10"/>
      <c r="V164" s="10"/>
      <c r="W164" s="10"/>
      <c r="X164" s="16">
        <f>SUM(X165:X171)</f>
        <v>0</v>
      </c>
      <c r="Y164" s="10"/>
      <c r="Z164" s="10"/>
    </row>
    <row r="165" spans="1:26" ht="16.5" customHeight="1" x14ac:dyDescent="0.2">
      <c r="A165" s="17">
        <v>130</v>
      </c>
      <c r="B165" s="18" t="s">
        <v>186</v>
      </c>
      <c r="C165" s="19">
        <v>116.6</v>
      </c>
      <c r="D165" s="19"/>
      <c r="E165" s="20">
        <f t="shared" ref="E165:E171" si="91">C165+D165</f>
        <v>116.6</v>
      </c>
      <c r="F165" s="19">
        <v>53</v>
      </c>
      <c r="G165" s="19">
        <v>36</v>
      </c>
      <c r="H165" s="19">
        <v>3.12</v>
      </c>
      <c r="I165" s="19"/>
      <c r="J165" s="19">
        <v>7.68</v>
      </c>
      <c r="K165" s="19"/>
      <c r="L165" s="19"/>
      <c r="M165" s="19">
        <v>16.8</v>
      </c>
      <c r="N165" s="19"/>
      <c r="O165" s="19"/>
      <c r="P165" s="19"/>
      <c r="Q165" s="19"/>
      <c r="R165" s="20">
        <f t="shared" ref="R165:R171" si="92">SUM(F165:Q165)</f>
        <v>116.60000000000001</v>
      </c>
      <c r="S165" s="43" t="s">
        <v>187</v>
      </c>
      <c r="T165" s="10"/>
      <c r="U165" s="10"/>
      <c r="V165" s="10"/>
      <c r="W165" s="10"/>
      <c r="X165" s="19">
        <f t="shared" ref="X165:X171" si="93">E165-R165</f>
        <v>0</v>
      </c>
      <c r="Y165" s="10"/>
      <c r="Z165" s="10"/>
    </row>
    <row r="166" spans="1:26" ht="16.5" customHeight="1" x14ac:dyDescent="0.2">
      <c r="A166" s="17">
        <v>131</v>
      </c>
      <c r="B166" s="18" t="s">
        <v>188</v>
      </c>
      <c r="C166" s="19">
        <v>6.15</v>
      </c>
      <c r="D166" s="19"/>
      <c r="E166" s="20">
        <f t="shared" si="91"/>
        <v>6.15</v>
      </c>
      <c r="F166" s="19"/>
      <c r="G166" s="30">
        <v>3.75</v>
      </c>
      <c r="H166" s="30">
        <v>0.25</v>
      </c>
      <c r="I166" s="30"/>
      <c r="J166" s="30">
        <v>1.25</v>
      </c>
      <c r="K166" s="30"/>
      <c r="L166" s="30"/>
      <c r="M166" s="30">
        <v>0.9</v>
      </c>
      <c r="N166" s="19"/>
      <c r="O166" s="19"/>
      <c r="P166" s="19"/>
      <c r="Q166" s="19"/>
      <c r="R166" s="20">
        <f t="shared" si="92"/>
        <v>6.15</v>
      </c>
      <c r="S166" s="44" t="s">
        <v>189</v>
      </c>
      <c r="T166" s="10"/>
      <c r="U166" s="10"/>
      <c r="V166" s="10"/>
      <c r="W166" s="10"/>
      <c r="X166" s="19">
        <f t="shared" si="93"/>
        <v>0</v>
      </c>
      <c r="Y166" s="10"/>
      <c r="Z166" s="10"/>
    </row>
    <row r="167" spans="1:26" ht="16.5" customHeight="1" x14ac:dyDescent="0.2">
      <c r="A167" s="17">
        <v>132</v>
      </c>
      <c r="B167" s="18" t="s">
        <v>190</v>
      </c>
      <c r="C167" s="19">
        <v>2</v>
      </c>
      <c r="D167" s="19"/>
      <c r="E167" s="20">
        <f t="shared" si="91"/>
        <v>2</v>
      </c>
      <c r="F167" s="19"/>
      <c r="G167" s="19">
        <v>0.5</v>
      </c>
      <c r="H167" s="19">
        <v>0.5</v>
      </c>
      <c r="I167" s="19"/>
      <c r="J167" s="19">
        <v>0.5</v>
      </c>
      <c r="K167" s="19"/>
      <c r="L167" s="19"/>
      <c r="M167" s="19">
        <v>0.5</v>
      </c>
      <c r="N167" s="19"/>
      <c r="O167" s="19"/>
      <c r="P167" s="19"/>
      <c r="Q167" s="19"/>
      <c r="R167" s="20">
        <f t="shared" si="92"/>
        <v>2</v>
      </c>
      <c r="S167" s="42" t="s">
        <v>191</v>
      </c>
      <c r="T167" s="10"/>
      <c r="U167" s="10"/>
      <c r="V167" s="10"/>
      <c r="W167" s="10"/>
      <c r="X167" s="19">
        <f t="shared" si="93"/>
        <v>0</v>
      </c>
      <c r="Y167" s="10"/>
      <c r="Z167" s="10"/>
    </row>
    <row r="168" spans="1:26" ht="16.5" customHeight="1" x14ac:dyDescent="0.2">
      <c r="A168" s="17">
        <v>133</v>
      </c>
      <c r="B168" s="18" t="s">
        <v>192</v>
      </c>
      <c r="C168" s="19">
        <v>0</v>
      </c>
      <c r="D168" s="19"/>
      <c r="E168" s="20">
        <f t="shared" si="91"/>
        <v>0</v>
      </c>
      <c r="F168" s="19"/>
      <c r="G168" s="19"/>
      <c r="H168" s="19"/>
      <c r="I168" s="19"/>
      <c r="J168" s="19"/>
      <c r="K168" s="19"/>
      <c r="L168" s="19"/>
      <c r="M168" s="19"/>
      <c r="N168" s="19"/>
      <c r="O168" s="19"/>
      <c r="P168" s="19"/>
      <c r="Q168" s="19"/>
      <c r="R168" s="20">
        <f t="shared" si="92"/>
        <v>0</v>
      </c>
      <c r="S168" s="19"/>
      <c r="T168" s="10"/>
      <c r="U168" s="10"/>
      <c r="V168" s="10"/>
      <c r="W168" s="10"/>
      <c r="X168" s="19">
        <f t="shared" si="93"/>
        <v>0</v>
      </c>
      <c r="Y168" s="10"/>
      <c r="Z168" s="10"/>
    </row>
    <row r="169" spans="1:26" ht="16.5" customHeight="1" x14ac:dyDescent="0.2">
      <c r="A169" s="17">
        <v>134</v>
      </c>
      <c r="B169" s="18" t="s">
        <v>193</v>
      </c>
      <c r="C169" s="19">
        <v>29.64</v>
      </c>
      <c r="D169" s="19"/>
      <c r="E169" s="20">
        <f t="shared" si="91"/>
        <v>29.64</v>
      </c>
      <c r="F169" s="19"/>
      <c r="G169" s="30">
        <v>20.28</v>
      </c>
      <c r="H169" s="30">
        <v>1.56</v>
      </c>
      <c r="I169" s="30"/>
      <c r="J169" s="30">
        <v>3.12</v>
      </c>
      <c r="K169" s="30"/>
      <c r="L169" s="30"/>
      <c r="M169" s="30">
        <v>4.68</v>
      </c>
      <c r="N169" s="19"/>
      <c r="O169" s="19"/>
      <c r="P169" s="19"/>
      <c r="Q169" s="19"/>
      <c r="R169" s="20">
        <f t="shared" si="92"/>
        <v>29.64</v>
      </c>
      <c r="S169" s="42" t="s">
        <v>194</v>
      </c>
      <c r="T169" s="10"/>
      <c r="U169" s="10"/>
      <c r="V169" s="10"/>
      <c r="W169" s="10"/>
      <c r="X169" s="19">
        <f t="shared" si="93"/>
        <v>0</v>
      </c>
      <c r="Y169" s="10"/>
      <c r="Z169" s="10"/>
    </row>
    <row r="170" spans="1:26" ht="16.5" customHeight="1" x14ac:dyDescent="0.2">
      <c r="A170" s="17">
        <v>135</v>
      </c>
      <c r="B170" s="18" t="s">
        <v>195</v>
      </c>
      <c r="C170" s="19">
        <v>0</v>
      </c>
      <c r="D170" s="19"/>
      <c r="E170" s="20">
        <f t="shared" si="91"/>
        <v>0</v>
      </c>
      <c r="F170" s="19"/>
      <c r="G170" s="19"/>
      <c r="H170" s="19"/>
      <c r="I170" s="19"/>
      <c r="J170" s="19"/>
      <c r="K170" s="19"/>
      <c r="L170" s="19"/>
      <c r="M170" s="19"/>
      <c r="N170" s="19"/>
      <c r="O170" s="19"/>
      <c r="P170" s="19"/>
      <c r="Q170" s="19"/>
      <c r="R170" s="20">
        <f t="shared" si="92"/>
        <v>0</v>
      </c>
      <c r="S170" s="19"/>
      <c r="T170" s="10"/>
      <c r="U170" s="10"/>
      <c r="V170" s="10"/>
      <c r="W170" s="10"/>
      <c r="X170" s="19">
        <f t="shared" si="93"/>
        <v>0</v>
      </c>
      <c r="Y170" s="10"/>
      <c r="Z170" s="10"/>
    </row>
    <row r="171" spans="1:26" ht="16.5" customHeight="1" x14ac:dyDescent="0.2">
      <c r="A171" s="17">
        <v>136</v>
      </c>
      <c r="B171" s="18" t="s">
        <v>196</v>
      </c>
      <c r="C171" s="19">
        <v>0</v>
      </c>
      <c r="D171" s="19"/>
      <c r="E171" s="20">
        <f t="shared" si="91"/>
        <v>0</v>
      </c>
      <c r="F171" s="19"/>
      <c r="G171" s="19"/>
      <c r="H171" s="19"/>
      <c r="I171" s="19"/>
      <c r="J171" s="19"/>
      <c r="K171" s="19"/>
      <c r="L171" s="19"/>
      <c r="M171" s="19"/>
      <c r="N171" s="19"/>
      <c r="O171" s="19"/>
      <c r="P171" s="19"/>
      <c r="Q171" s="19"/>
      <c r="R171" s="20">
        <f t="shared" si="92"/>
        <v>0</v>
      </c>
      <c r="S171" s="19"/>
      <c r="T171" s="10"/>
      <c r="U171" s="10"/>
      <c r="V171" s="10"/>
      <c r="W171" s="10"/>
      <c r="X171" s="19">
        <f t="shared" si="93"/>
        <v>0</v>
      </c>
      <c r="Y171" s="10"/>
      <c r="Z171" s="10"/>
    </row>
    <row r="172" spans="1:26" ht="16.5" customHeight="1" x14ac:dyDescent="0.2">
      <c r="A172" s="14"/>
      <c r="B172" s="15" t="s">
        <v>197</v>
      </c>
      <c r="C172" s="16">
        <f t="shared" ref="C172:R172" si="94">C173+C174</f>
        <v>69</v>
      </c>
      <c r="D172" s="16">
        <f t="shared" si="94"/>
        <v>0</v>
      </c>
      <c r="E172" s="16">
        <f t="shared" si="94"/>
        <v>69</v>
      </c>
      <c r="F172" s="16">
        <f t="shared" si="94"/>
        <v>15</v>
      </c>
      <c r="G172" s="16">
        <f t="shared" si="94"/>
        <v>39</v>
      </c>
      <c r="H172" s="16">
        <f t="shared" si="94"/>
        <v>3</v>
      </c>
      <c r="I172" s="16">
        <f t="shared" si="94"/>
        <v>0</v>
      </c>
      <c r="J172" s="16">
        <f t="shared" si="94"/>
        <v>3</v>
      </c>
      <c r="K172" s="16">
        <f t="shared" si="94"/>
        <v>0</v>
      </c>
      <c r="L172" s="16">
        <f t="shared" si="94"/>
        <v>0</v>
      </c>
      <c r="M172" s="16">
        <f t="shared" si="94"/>
        <v>9</v>
      </c>
      <c r="N172" s="16">
        <f t="shared" si="94"/>
        <v>0</v>
      </c>
      <c r="O172" s="16">
        <f t="shared" si="94"/>
        <v>0</v>
      </c>
      <c r="P172" s="16">
        <f t="shared" si="94"/>
        <v>0</v>
      </c>
      <c r="Q172" s="16">
        <f t="shared" si="94"/>
        <v>0</v>
      </c>
      <c r="R172" s="16">
        <f t="shared" si="94"/>
        <v>69</v>
      </c>
      <c r="S172" s="16"/>
      <c r="T172" s="10"/>
      <c r="U172" s="10"/>
      <c r="V172" s="10"/>
      <c r="W172" s="10"/>
      <c r="X172" s="16">
        <f>X173+X174</f>
        <v>0</v>
      </c>
      <c r="Y172" s="10"/>
      <c r="Z172" s="10"/>
    </row>
    <row r="173" spans="1:26" ht="16.5" customHeight="1" x14ac:dyDescent="0.2">
      <c r="A173" s="17">
        <v>137</v>
      </c>
      <c r="B173" s="18" t="s">
        <v>198</v>
      </c>
      <c r="C173" s="19">
        <v>69</v>
      </c>
      <c r="D173" s="19"/>
      <c r="E173" s="20">
        <f t="shared" ref="E173:E174" si="95">C173+D173</f>
        <v>69</v>
      </c>
      <c r="F173" s="19">
        <v>15</v>
      </c>
      <c r="G173" s="30">
        <v>39</v>
      </c>
      <c r="H173" s="30">
        <v>3</v>
      </c>
      <c r="I173" s="30"/>
      <c r="J173" s="30">
        <v>3</v>
      </c>
      <c r="K173" s="30"/>
      <c r="L173" s="30"/>
      <c r="M173" s="30">
        <v>9</v>
      </c>
      <c r="N173" s="19"/>
      <c r="O173" s="19"/>
      <c r="P173" s="19"/>
      <c r="Q173" s="19"/>
      <c r="R173" s="20">
        <f t="shared" ref="R173:R174" si="96">SUM(F173:Q173)</f>
        <v>69</v>
      </c>
      <c r="S173" s="42" t="s">
        <v>199</v>
      </c>
      <c r="T173" s="10"/>
      <c r="U173" s="10"/>
      <c r="V173" s="10"/>
      <c r="W173" s="10"/>
      <c r="X173" s="19">
        <f t="shared" ref="X173:X174" si="97">E173-R173</f>
        <v>0</v>
      </c>
      <c r="Y173" s="10"/>
      <c r="Z173" s="10"/>
    </row>
    <row r="174" spans="1:26" ht="16.5" customHeight="1" x14ac:dyDescent="0.2">
      <c r="A174" s="17">
        <v>138</v>
      </c>
      <c r="B174" s="18" t="s">
        <v>200</v>
      </c>
      <c r="C174" s="19">
        <v>0</v>
      </c>
      <c r="D174" s="19"/>
      <c r="E174" s="20">
        <f t="shared" si="95"/>
        <v>0</v>
      </c>
      <c r="F174" s="19"/>
      <c r="G174" s="19"/>
      <c r="H174" s="19"/>
      <c r="I174" s="19"/>
      <c r="J174" s="19"/>
      <c r="K174" s="19"/>
      <c r="L174" s="19"/>
      <c r="M174" s="19"/>
      <c r="N174" s="19"/>
      <c r="O174" s="19"/>
      <c r="P174" s="19"/>
      <c r="Q174" s="19"/>
      <c r="R174" s="20">
        <f t="shared" si="96"/>
        <v>0</v>
      </c>
      <c r="S174" s="19"/>
      <c r="T174" s="10"/>
      <c r="U174" s="10"/>
      <c r="V174" s="10"/>
      <c r="W174" s="10"/>
      <c r="X174" s="19">
        <f t="shared" si="97"/>
        <v>0</v>
      </c>
      <c r="Y174" s="10"/>
      <c r="Z174" s="10"/>
    </row>
    <row r="175" spans="1:26" ht="16.5" customHeight="1" x14ac:dyDescent="0.2">
      <c r="A175" s="14"/>
      <c r="B175" s="15" t="s">
        <v>201</v>
      </c>
      <c r="C175" s="16">
        <f t="shared" ref="C175:R175" si="98">SUM(C176:C178)</f>
        <v>20.32</v>
      </c>
      <c r="D175" s="16">
        <f t="shared" si="98"/>
        <v>0</v>
      </c>
      <c r="E175" s="16">
        <f t="shared" si="98"/>
        <v>20.32</v>
      </c>
      <c r="F175" s="16">
        <f t="shared" si="98"/>
        <v>19.75</v>
      </c>
      <c r="G175" s="16">
        <f t="shared" si="98"/>
        <v>0.51</v>
      </c>
      <c r="H175" s="16">
        <f t="shared" si="98"/>
        <v>0.01</v>
      </c>
      <c r="I175" s="16">
        <f t="shared" si="98"/>
        <v>0</v>
      </c>
      <c r="J175" s="16">
        <f t="shared" si="98"/>
        <v>0.02</v>
      </c>
      <c r="K175" s="16">
        <f t="shared" si="98"/>
        <v>0</v>
      </c>
      <c r="L175" s="16">
        <f t="shared" si="98"/>
        <v>0</v>
      </c>
      <c r="M175" s="16">
        <f t="shared" si="98"/>
        <v>0.03</v>
      </c>
      <c r="N175" s="16">
        <f t="shared" si="98"/>
        <v>0</v>
      </c>
      <c r="O175" s="16">
        <f t="shared" si="98"/>
        <v>0</v>
      </c>
      <c r="P175" s="16">
        <f t="shared" si="98"/>
        <v>0</v>
      </c>
      <c r="Q175" s="16">
        <f t="shared" si="98"/>
        <v>0</v>
      </c>
      <c r="R175" s="16">
        <f t="shared" si="98"/>
        <v>20.32</v>
      </c>
      <c r="S175" s="16"/>
      <c r="T175" s="10"/>
      <c r="U175" s="10"/>
      <c r="V175" s="10"/>
      <c r="W175" s="10"/>
      <c r="X175" s="16">
        <f>SUM(X176:X178)</f>
        <v>0</v>
      </c>
      <c r="Y175" s="10"/>
      <c r="Z175" s="10"/>
    </row>
    <row r="176" spans="1:26" ht="16.5" customHeight="1" x14ac:dyDescent="0.2">
      <c r="A176" s="17">
        <v>139</v>
      </c>
      <c r="B176" s="18" t="s">
        <v>202</v>
      </c>
      <c r="C176" s="19">
        <v>11.04</v>
      </c>
      <c r="D176" s="19"/>
      <c r="E176" s="20">
        <f t="shared" ref="E176:E178" si="99">C176+D176</f>
        <v>11.04</v>
      </c>
      <c r="F176" s="30">
        <v>11.04</v>
      </c>
      <c r="G176" s="30"/>
      <c r="H176" s="30"/>
      <c r="I176" s="30"/>
      <c r="J176" s="30"/>
      <c r="K176" s="30"/>
      <c r="L176" s="30"/>
      <c r="M176" s="30"/>
      <c r="N176" s="30"/>
      <c r="O176" s="30"/>
      <c r="P176" s="30"/>
      <c r="Q176" s="30"/>
      <c r="R176" s="20">
        <f t="shared" ref="R176:R178" si="100">SUM(F176:Q176)</f>
        <v>11.04</v>
      </c>
      <c r="S176" s="42" t="s">
        <v>203</v>
      </c>
      <c r="T176" s="10"/>
      <c r="U176" s="10"/>
      <c r="V176" s="10"/>
      <c r="W176" s="10"/>
      <c r="X176" s="19">
        <f t="shared" ref="X176:X178" si="101">E176-R176</f>
        <v>0</v>
      </c>
      <c r="Y176" s="10"/>
      <c r="Z176" s="10"/>
    </row>
    <row r="177" spans="1:26" ht="16.5" customHeight="1" x14ac:dyDescent="0.2">
      <c r="A177" s="17">
        <v>140</v>
      </c>
      <c r="B177" s="18" t="s">
        <v>204</v>
      </c>
      <c r="C177" s="19">
        <v>9.2799999999999994</v>
      </c>
      <c r="D177" s="19"/>
      <c r="E177" s="20">
        <f t="shared" si="99"/>
        <v>9.2799999999999994</v>
      </c>
      <c r="F177" s="19">
        <f>7+1.71</f>
        <v>8.7100000000000009</v>
      </c>
      <c r="G177" s="19">
        <v>0.51</v>
      </c>
      <c r="H177" s="19">
        <v>0.01</v>
      </c>
      <c r="I177" s="19"/>
      <c r="J177" s="19">
        <v>0.02</v>
      </c>
      <c r="K177" s="19"/>
      <c r="L177" s="19"/>
      <c r="M177" s="19">
        <v>0.03</v>
      </c>
      <c r="N177" s="30"/>
      <c r="O177" s="30"/>
      <c r="P177" s="30"/>
      <c r="Q177" s="30"/>
      <c r="R177" s="20">
        <f t="shared" si="100"/>
        <v>9.2799999999999994</v>
      </c>
      <c r="S177" s="42" t="s">
        <v>205</v>
      </c>
      <c r="T177" s="10"/>
      <c r="U177" s="10"/>
      <c r="V177" s="10"/>
      <c r="W177" s="10"/>
      <c r="X177" s="19">
        <f t="shared" si="101"/>
        <v>0</v>
      </c>
      <c r="Y177" s="10"/>
      <c r="Z177" s="10"/>
    </row>
    <row r="178" spans="1:26" ht="16.5" customHeight="1" x14ac:dyDescent="0.2">
      <c r="A178" s="17">
        <v>141</v>
      </c>
      <c r="B178" s="18" t="s">
        <v>206</v>
      </c>
      <c r="C178" s="19">
        <v>0</v>
      </c>
      <c r="D178" s="19"/>
      <c r="E178" s="20">
        <f t="shared" si="99"/>
        <v>0</v>
      </c>
      <c r="F178" s="19"/>
      <c r="G178" s="19"/>
      <c r="H178" s="19"/>
      <c r="I178" s="19"/>
      <c r="J178" s="19"/>
      <c r="K178" s="19"/>
      <c r="L178" s="19"/>
      <c r="M178" s="19"/>
      <c r="N178" s="19"/>
      <c r="O178" s="19"/>
      <c r="P178" s="19"/>
      <c r="Q178" s="19"/>
      <c r="R178" s="20">
        <f t="shared" si="100"/>
        <v>0</v>
      </c>
      <c r="S178" s="19" t="s">
        <v>207</v>
      </c>
      <c r="T178" s="10"/>
      <c r="U178" s="10"/>
      <c r="V178" s="10"/>
      <c r="W178" s="10"/>
      <c r="X178" s="19">
        <f t="shared" si="101"/>
        <v>0</v>
      </c>
      <c r="Y178" s="10"/>
      <c r="Z178" s="10"/>
    </row>
    <row r="179" spans="1:26" ht="16.5" customHeight="1" x14ac:dyDescent="0.2">
      <c r="A179" s="14"/>
      <c r="B179" s="15" t="s">
        <v>208</v>
      </c>
      <c r="C179" s="16">
        <f t="shared" ref="C179:R179" si="102">SUM(C180:C183)</f>
        <v>647.52</v>
      </c>
      <c r="D179" s="16">
        <f t="shared" si="102"/>
        <v>0</v>
      </c>
      <c r="E179" s="16">
        <f t="shared" si="102"/>
        <v>647.52</v>
      </c>
      <c r="F179" s="16">
        <f t="shared" si="102"/>
        <v>647.52</v>
      </c>
      <c r="G179" s="16">
        <f t="shared" si="102"/>
        <v>0</v>
      </c>
      <c r="H179" s="16">
        <f t="shared" si="102"/>
        <v>0</v>
      </c>
      <c r="I179" s="16">
        <f t="shared" si="102"/>
        <v>0</v>
      </c>
      <c r="J179" s="16">
        <f t="shared" si="102"/>
        <v>0</v>
      </c>
      <c r="K179" s="16">
        <f t="shared" si="102"/>
        <v>0</v>
      </c>
      <c r="L179" s="16">
        <f t="shared" si="102"/>
        <v>0</v>
      </c>
      <c r="M179" s="16">
        <f t="shared" si="102"/>
        <v>0</v>
      </c>
      <c r="N179" s="16">
        <f t="shared" si="102"/>
        <v>0</v>
      </c>
      <c r="O179" s="16">
        <f t="shared" si="102"/>
        <v>0</v>
      </c>
      <c r="P179" s="16">
        <f t="shared" si="102"/>
        <v>0</v>
      </c>
      <c r="Q179" s="16">
        <f t="shared" si="102"/>
        <v>0</v>
      </c>
      <c r="R179" s="16">
        <f t="shared" si="102"/>
        <v>647.52</v>
      </c>
      <c r="S179" s="16"/>
      <c r="T179" s="10"/>
      <c r="U179" s="10"/>
      <c r="V179" s="10"/>
      <c r="W179" s="10"/>
      <c r="X179" s="16">
        <f>SUM(X180:X183)</f>
        <v>0</v>
      </c>
      <c r="Y179" s="10"/>
      <c r="Z179" s="10"/>
    </row>
    <row r="180" spans="1:26" ht="16.5" customHeight="1" x14ac:dyDescent="0.2">
      <c r="A180" s="17">
        <v>142</v>
      </c>
      <c r="B180" s="18" t="s">
        <v>209</v>
      </c>
      <c r="C180" s="19">
        <v>609.52</v>
      </c>
      <c r="D180" s="19"/>
      <c r="E180" s="20">
        <f t="shared" ref="E180:E183" si="103">C180+D180</f>
        <v>609.52</v>
      </c>
      <c r="F180" s="19">
        <f>C180</f>
        <v>609.52</v>
      </c>
      <c r="G180" s="19"/>
      <c r="H180" s="19"/>
      <c r="I180" s="19"/>
      <c r="J180" s="19"/>
      <c r="K180" s="19"/>
      <c r="L180" s="19"/>
      <c r="M180" s="19"/>
      <c r="N180" s="19"/>
      <c r="O180" s="19"/>
      <c r="P180" s="19"/>
      <c r="Q180" s="19"/>
      <c r="R180" s="20">
        <f t="shared" ref="R180:R183" si="104">SUM(F180:Q180)</f>
        <v>609.52</v>
      </c>
      <c r="S180" s="19"/>
      <c r="T180" s="10"/>
      <c r="U180" s="10"/>
      <c r="V180" s="10"/>
      <c r="W180" s="10"/>
      <c r="X180" s="19">
        <f t="shared" ref="X180:X183" si="105">E180-R180</f>
        <v>0</v>
      </c>
      <c r="Y180" s="10"/>
      <c r="Z180" s="10"/>
    </row>
    <row r="181" spans="1:26" ht="16.5" customHeight="1" x14ac:dyDescent="0.2">
      <c r="A181" s="17">
        <v>143</v>
      </c>
      <c r="B181" s="18" t="s">
        <v>210</v>
      </c>
      <c r="C181" s="19">
        <v>0</v>
      </c>
      <c r="D181" s="19"/>
      <c r="E181" s="20">
        <f t="shared" si="103"/>
        <v>0</v>
      </c>
      <c r="F181" s="19"/>
      <c r="G181" s="19"/>
      <c r="H181" s="19"/>
      <c r="I181" s="19"/>
      <c r="J181" s="19"/>
      <c r="K181" s="19"/>
      <c r="L181" s="19"/>
      <c r="M181" s="19"/>
      <c r="N181" s="19"/>
      <c r="O181" s="19"/>
      <c r="P181" s="19"/>
      <c r="Q181" s="19"/>
      <c r="R181" s="20">
        <f t="shared" si="104"/>
        <v>0</v>
      </c>
      <c r="S181" s="19"/>
      <c r="T181" s="10"/>
      <c r="U181" s="10"/>
      <c r="V181" s="10"/>
      <c r="W181" s="10"/>
      <c r="X181" s="19">
        <f t="shared" si="105"/>
        <v>0</v>
      </c>
      <c r="Y181" s="10"/>
      <c r="Z181" s="10"/>
    </row>
    <row r="182" spans="1:26" ht="16.5" customHeight="1" x14ac:dyDescent="0.2">
      <c r="A182" s="17">
        <v>144</v>
      </c>
      <c r="B182" s="18" t="s">
        <v>211</v>
      </c>
      <c r="C182" s="19">
        <v>38</v>
      </c>
      <c r="D182" s="19"/>
      <c r="E182" s="20">
        <f t="shared" si="103"/>
        <v>38</v>
      </c>
      <c r="F182" s="19">
        <f>C182</f>
        <v>38</v>
      </c>
      <c r="G182" s="19"/>
      <c r="H182" s="19"/>
      <c r="I182" s="19"/>
      <c r="J182" s="19"/>
      <c r="K182" s="19"/>
      <c r="L182" s="19"/>
      <c r="M182" s="19"/>
      <c r="N182" s="19"/>
      <c r="O182" s="19"/>
      <c r="P182" s="19"/>
      <c r="Q182" s="19"/>
      <c r="R182" s="20">
        <f t="shared" si="104"/>
        <v>38</v>
      </c>
      <c r="S182" s="45" t="s">
        <v>212</v>
      </c>
      <c r="T182" s="10"/>
      <c r="U182" s="10"/>
      <c r="V182" s="10"/>
      <c r="W182" s="10"/>
      <c r="X182" s="19">
        <f t="shared" si="105"/>
        <v>0</v>
      </c>
      <c r="Y182" s="10"/>
      <c r="Z182" s="10"/>
    </row>
    <row r="183" spans="1:26" ht="16.5" customHeight="1" x14ac:dyDescent="0.2">
      <c r="A183" s="17">
        <v>145</v>
      </c>
      <c r="B183" s="18" t="s">
        <v>213</v>
      </c>
      <c r="C183" s="19">
        <v>0</v>
      </c>
      <c r="D183" s="19"/>
      <c r="E183" s="20">
        <f t="shared" si="103"/>
        <v>0</v>
      </c>
      <c r="F183" s="19"/>
      <c r="G183" s="19"/>
      <c r="H183" s="19"/>
      <c r="I183" s="19"/>
      <c r="J183" s="19"/>
      <c r="K183" s="19"/>
      <c r="L183" s="19"/>
      <c r="M183" s="19"/>
      <c r="N183" s="19"/>
      <c r="O183" s="19"/>
      <c r="P183" s="19"/>
      <c r="Q183" s="19"/>
      <c r="R183" s="20">
        <f t="shared" si="104"/>
        <v>0</v>
      </c>
      <c r="S183" s="19"/>
      <c r="T183" s="10"/>
      <c r="U183" s="10"/>
      <c r="V183" s="10"/>
      <c r="W183" s="10"/>
      <c r="X183" s="19">
        <f t="shared" si="105"/>
        <v>0</v>
      </c>
      <c r="Y183" s="10"/>
      <c r="Z183" s="10"/>
    </row>
    <row r="184" spans="1:26" ht="16.5" customHeight="1" x14ac:dyDescent="0.2">
      <c r="A184" s="14"/>
      <c r="B184" s="15" t="s">
        <v>214</v>
      </c>
      <c r="C184" s="16">
        <f t="shared" ref="C184:R184" si="106">C185</f>
        <v>10</v>
      </c>
      <c r="D184" s="16">
        <f t="shared" si="106"/>
        <v>0</v>
      </c>
      <c r="E184" s="16">
        <f t="shared" si="106"/>
        <v>10</v>
      </c>
      <c r="F184" s="16">
        <f t="shared" si="106"/>
        <v>2</v>
      </c>
      <c r="G184" s="16">
        <f t="shared" si="106"/>
        <v>2</v>
      </c>
      <c r="H184" s="16">
        <f t="shared" si="106"/>
        <v>2</v>
      </c>
      <c r="I184" s="16">
        <f t="shared" si="106"/>
        <v>0</v>
      </c>
      <c r="J184" s="16">
        <f t="shared" si="106"/>
        <v>2</v>
      </c>
      <c r="K184" s="16">
        <f t="shared" si="106"/>
        <v>0</v>
      </c>
      <c r="L184" s="16">
        <f t="shared" si="106"/>
        <v>0</v>
      </c>
      <c r="M184" s="16">
        <f t="shared" si="106"/>
        <v>2</v>
      </c>
      <c r="N184" s="16">
        <f t="shared" si="106"/>
        <v>0</v>
      </c>
      <c r="O184" s="16">
        <f t="shared" si="106"/>
        <v>0</v>
      </c>
      <c r="P184" s="16">
        <f t="shared" si="106"/>
        <v>0</v>
      </c>
      <c r="Q184" s="16">
        <f t="shared" si="106"/>
        <v>0</v>
      </c>
      <c r="R184" s="16">
        <f t="shared" si="106"/>
        <v>10</v>
      </c>
      <c r="S184" s="16"/>
      <c r="T184" s="10"/>
      <c r="U184" s="10"/>
      <c r="V184" s="10"/>
      <c r="W184" s="10"/>
      <c r="X184" s="16">
        <f>X185</f>
        <v>0</v>
      </c>
      <c r="Y184" s="10"/>
      <c r="Z184" s="10"/>
    </row>
    <row r="185" spans="1:26" ht="16.5" customHeight="1" x14ac:dyDescent="0.2">
      <c r="A185" s="17">
        <v>146</v>
      </c>
      <c r="B185" s="18" t="s">
        <v>215</v>
      </c>
      <c r="C185" s="19">
        <v>10</v>
      </c>
      <c r="D185" s="19"/>
      <c r="E185" s="20">
        <f>C185+D185</f>
        <v>10</v>
      </c>
      <c r="F185" s="19">
        <v>2</v>
      </c>
      <c r="G185" s="19">
        <v>2</v>
      </c>
      <c r="H185" s="19">
        <v>2</v>
      </c>
      <c r="I185" s="19"/>
      <c r="J185" s="19">
        <v>2</v>
      </c>
      <c r="K185" s="19"/>
      <c r="L185" s="19"/>
      <c r="M185" s="19">
        <v>2</v>
      </c>
      <c r="N185" s="19"/>
      <c r="O185" s="19"/>
      <c r="P185" s="19"/>
      <c r="Q185" s="19"/>
      <c r="R185" s="20">
        <f>SUM(F185:Q185)</f>
        <v>10</v>
      </c>
      <c r="S185" s="46" t="s">
        <v>216</v>
      </c>
      <c r="T185" s="10"/>
      <c r="U185" s="10"/>
      <c r="V185" s="10"/>
      <c r="W185" s="10"/>
      <c r="X185" s="19">
        <f>E185-R185</f>
        <v>0</v>
      </c>
      <c r="Y185" s="10"/>
      <c r="Z185" s="10"/>
    </row>
    <row r="186" spans="1:26" ht="16.5" customHeight="1" x14ac:dyDescent="0.2">
      <c r="A186" s="14"/>
      <c r="B186" s="15" t="s">
        <v>217</v>
      </c>
      <c r="C186" s="16">
        <f t="shared" ref="C186:R186" si="107">C187</f>
        <v>0</v>
      </c>
      <c r="D186" s="16">
        <f t="shared" si="107"/>
        <v>0</v>
      </c>
      <c r="E186" s="16">
        <f t="shared" si="107"/>
        <v>0</v>
      </c>
      <c r="F186" s="16">
        <f t="shared" si="107"/>
        <v>0</v>
      </c>
      <c r="G186" s="16">
        <f t="shared" si="107"/>
        <v>0</v>
      </c>
      <c r="H186" s="16">
        <f t="shared" si="107"/>
        <v>0</v>
      </c>
      <c r="I186" s="16">
        <f t="shared" si="107"/>
        <v>0</v>
      </c>
      <c r="J186" s="16">
        <f t="shared" si="107"/>
        <v>0</v>
      </c>
      <c r="K186" s="16">
        <f t="shared" si="107"/>
        <v>0</v>
      </c>
      <c r="L186" s="16">
        <f t="shared" si="107"/>
        <v>0</v>
      </c>
      <c r="M186" s="16">
        <f t="shared" si="107"/>
        <v>0</v>
      </c>
      <c r="N186" s="16">
        <f t="shared" si="107"/>
        <v>0</v>
      </c>
      <c r="O186" s="16">
        <f t="shared" si="107"/>
        <v>0</v>
      </c>
      <c r="P186" s="16">
        <f t="shared" si="107"/>
        <v>0</v>
      </c>
      <c r="Q186" s="16">
        <f t="shared" si="107"/>
        <v>0</v>
      </c>
      <c r="R186" s="16">
        <f t="shared" si="107"/>
        <v>0</v>
      </c>
      <c r="S186" s="16"/>
      <c r="T186" s="10"/>
      <c r="U186" s="10"/>
      <c r="V186" s="10"/>
      <c r="W186" s="10"/>
      <c r="X186" s="16">
        <f>X187</f>
        <v>0</v>
      </c>
      <c r="Y186" s="10"/>
      <c r="Z186" s="10"/>
    </row>
    <row r="187" spans="1:26" ht="16.5" customHeight="1" x14ac:dyDescent="0.2">
      <c r="A187" s="17">
        <v>147</v>
      </c>
      <c r="B187" s="18" t="s">
        <v>114</v>
      </c>
      <c r="C187" s="19">
        <v>0</v>
      </c>
      <c r="D187" s="19"/>
      <c r="E187" s="20">
        <f t="shared" ref="E187:E189" si="108">C187+D187</f>
        <v>0</v>
      </c>
      <c r="F187" s="19"/>
      <c r="G187" s="19"/>
      <c r="H187" s="19"/>
      <c r="I187" s="19"/>
      <c r="J187" s="19"/>
      <c r="K187" s="19"/>
      <c r="L187" s="19"/>
      <c r="M187" s="19"/>
      <c r="N187" s="19"/>
      <c r="O187" s="19"/>
      <c r="P187" s="19"/>
      <c r="Q187" s="19"/>
      <c r="R187" s="20">
        <f t="shared" ref="R187:R189" si="109">SUM(F187:Q187)</f>
        <v>0</v>
      </c>
      <c r="S187" s="19"/>
      <c r="T187" s="10"/>
      <c r="U187" s="10"/>
      <c r="V187" s="10"/>
      <c r="W187" s="10"/>
      <c r="X187" s="19">
        <f t="shared" ref="X187:X189" si="110">E187-R187</f>
        <v>0</v>
      </c>
      <c r="Y187" s="10"/>
      <c r="Z187" s="10"/>
    </row>
    <row r="188" spans="1:26" ht="16.5" customHeight="1" x14ac:dyDescent="0.2">
      <c r="A188" s="14">
        <v>148</v>
      </c>
      <c r="B188" s="15" t="s">
        <v>218</v>
      </c>
      <c r="C188" s="16">
        <v>25.74</v>
      </c>
      <c r="D188" s="16"/>
      <c r="E188" s="16">
        <f t="shared" si="108"/>
        <v>25.74</v>
      </c>
      <c r="F188" s="16">
        <v>25.74</v>
      </c>
      <c r="G188" s="16"/>
      <c r="H188" s="16"/>
      <c r="I188" s="16"/>
      <c r="J188" s="16"/>
      <c r="K188" s="16"/>
      <c r="L188" s="16"/>
      <c r="M188" s="16"/>
      <c r="N188" s="16"/>
      <c r="O188" s="16"/>
      <c r="P188" s="16"/>
      <c r="Q188" s="16"/>
      <c r="R188" s="16">
        <f t="shared" si="109"/>
        <v>25.74</v>
      </c>
      <c r="S188" s="16"/>
      <c r="T188" s="10"/>
      <c r="U188" s="10"/>
      <c r="V188" s="10"/>
      <c r="W188" s="10"/>
      <c r="X188" s="16">
        <f t="shared" si="110"/>
        <v>0</v>
      </c>
      <c r="Y188" s="10"/>
      <c r="Z188" s="10"/>
    </row>
    <row r="189" spans="1:26" ht="16.5" customHeight="1" x14ac:dyDescent="0.2">
      <c r="A189" s="14">
        <v>149</v>
      </c>
      <c r="B189" s="15" t="s">
        <v>219</v>
      </c>
      <c r="C189" s="16">
        <v>25.9</v>
      </c>
      <c r="D189" s="16"/>
      <c r="E189" s="16">
        <f t="shared" si="108"/>
        <v>25.9</v>
      </c>
      <c r="F189" s="16"/>
      <c r="G189" s="47">
        <v>16.75</v>
      </c>
      <c r="H189" s="47">
        <v>1.25</v>
      </c>
      <c r="I189" s="47"/>
      <c r="J189" s="47">
        <v>4</v>
      </c>
      <c r="K189" s="47"/>
      <c r="L189" s="47"/>
      <c r="M189" s="47">
        <v>3.9</v>
      </c>
      <c r="N189" s="16"/>
      <c r="O189" s="16"/>
      <c r="P189" s="16"/>
      <c r="Q189" s="16"/>
      <c r="R189" s="16">
        <f t="shared" si="109"/>
        <v>25.9</v>
      </c>
      <c r="S189" s="48" t="s">
        <v>220</v>
      </c>
      <c r="T189" s="10"/>
      <c r="U189" s="10"/>
      <c r="V189" s="10"/>
      <c r="W189" s="10"/>
      <c r="X189" s="16">
        <f t="shared" si="110"/>
        <v>0</v>
      </c>
      <c r="Y189" s="10"/>
      <c r="Z189" s="10"/>
    </row>
    <row r="190" spans="1:26" ht="16.5" customHeight="1" x14ac:dyDescent="0.2">
      <c r="A190" s="33" t="s">
        <v>221</v>
      </c>
      <c r="B190" s="34" t="s">
        <v>222</v>
      </c>
      <c r="C190" s="35">
        <f t="shared" ref="C190:R190" si="111">C191+C196+C202+C208+C216+C221+C225+C232+C234+C241+C244+C247+C251+C252+C253</f>
        <v>18870.439999999999</v>
      </c>
      <c r="D190" s="35">
        <f t="shared" si="111"/>
        <v>20.09</v>
      </c>
      <c r="E190" s="35">
        <f t="shared" si="111"/>
        <v>18890.53</v>
      </c>
      <c r="F190" s="35">
        <f t="shared" si="111"/>
        <v>16847.334999999999</v>
      </c>
      <c r="G190" s="35">
        <f t="shared" si="111"/>
        <v>344.96100000000001</v>
      </c>
      <c r="H190" s="35">
        <f t="shared" si="111"/>
        <v>251.13300000000001</v>
      </c>
      <c r="I190" s="35">
        <f t="shared" si="111"/>
        <v>95.009</v>
      </c>
      <c r="J190" s="35">
        <f t="shared" si="111"/>
        <v>147.03299999999999</v>
      </c>
      <c r="K190" s="35">
        <f t="shared" si="111"/>
        <v>96.561999999999998</v>
      </c>
      <c r="L190" s="35">
        <f t="shared" si="111"/>
        <v>172.495</v>
      </c>
      <c r="M190" s="35">
        <f t="shared" si="111"/>
        <v>310.62300000000005</v>
      </c>
      <c r="N190" s="35">
        <f t="shared" si="111"/>
        <v>140.50399999999999</v>
      </c>
      <c r="O190" s="35">
        <f t="shared" si="111"/>
        <v>147.99700000000001</v>
      </c>
      <c r="P190" s="35">
        <f t="shared" si="111"/>
        <v>177.363</v>
      </c>
      <c r="Q190" s="35">
        <f t="shared" si="111"/>
        <v>159.51899999999998</v>
      </c>
      <c r="R190" s="35">
        <f t="shared" si="111"/>
        <v>18890.534</v>
      </c>
      <c r="S190" s="35"/>
      <c r="T190" s="10"/>
      <c r="U190" s="10"/>
      <c r="V190" s="10"/>
      <c r="W190" s="10"/>
      <c r="X190" s="35">
        <f>X191+X196+X202+X208+X216+X221+X225+X232+X234+X241+X244+X247+X251+X252+X253</f>
        <v>-3.9999999999977831E-3</v>
      </c>
      <c r="Y190" s="10"/>
      <c r="Z190" s="10"/>
    </row>
    <row r="191" spans="1:26" ht="16.5" customHeight="1" x14ac:dyDescent="0.2">
      <c r="A191" s="14"/>
      <c r="B191" s="15" t="s">
        <v>179</v>
      </c>
      <c r="C191" s="16">
        <f t="shared" ref="C191:R191" si="112">C192+C193+C194+C195</f>
        <v>1524.46</v>
      </c>
      <c r="D191" s="16">
        <f t="shared" si="112"/>
        <v>0</v>
      </c>
      <c r="E191" s="16">
        <f t="shared" si="112"/>
        <v>1524.46</v>
      </c>
      <c r="F191" s="16">
        <f t="shared" si="112"/>
        <v>1315.7350000000001</v>
      </c>
      <c r="G191" s="16">
        <f t="shared" si="112"/>
        <v>37.4</v>
      </c>
      <c r="H191" s="16">
        <f t="shared" si="112"/>
        <v>25.655000000000001</v>
      </c>
      <c r="I191" s="16">
        <f t="shared" si="112"/>
        <v>8.6750000000000007</v>
      </c>
      <c r="J191" s="16">
        <f t="shared" si="112"/>
        <v>21.375</v>
      </c>
      <c r="K191" s="16">
        <f t="shared" si="112"/>
        <v>14.08</v>
      </c>
      <c r="L191" s="16">
        <f t="shared" si="112"/>
        <v>15.16</v>
      </c>
      <c r="M191" s="16">
        <f t="shared" si="112"/>
        <v>26.545000000000002</v>
      </c>
      <c r="N191" s="16">
        <f t="shared" si="112"/>
        <v>13.28</v>
      </c>
      <c r="O191" s="16">
        <f t="shared" si="112"/>
        <v>13.994999999999999</v>
      </c>
      <c r="P191" s="16">
        <f t="shared" si="112"/>
        <v>21.405000000000001</v>
      </c>
      <c r="Q191" s="16">
        <f t="shared" si="112"/>
        <v>11.154999999999999</v>
      </c>
      <c r="R191" s="16">
        <f t="shared" si="112"/>
        <v>1524.46</v>
      </c>
      <c r="S191" s="16"/>
      <c r="T191" s="10"/>
      <c r="U191" s="10"/>
      <c r="V191" s="10"/>
      <c r="W191" s="10"/>
      <c r="X191" s="16">
        <f>X192+X193+X194+X195</f>
        <v>0</v>
      </c>
      <c r="Y191" s="10"/>
      <c r="Z191" s="10"/>
    </row>
    <row r="192" spans="1:26" ht="16.5" customHeight="1" x14ac:dyDescent="0.2">
      <c r="A192" s="17">
        <v>150</v>
      </c>
      <c r="B192" s="18" t="s">
        <v>223</v>
      </c>
      <c r="C192" s="19">
        <v>1413.99</v>
      </c>
      <c r="D192" s="19"/>
      <c r="E192" s="20">
        <f t="shared" ref="E192:E195" si="113">C192+D192</f>
        <v>1413.99</v>
      </c>
      <c r="F192" s="19">
        <v>1205.2650000000001</v>
      </c>
      <c r="G192" s="19">
        <v>37.4</v>
      </c>
      <c r="H192" s="19">
        <v>25.655000000000001</v>
      </c>
      <c r="I192" s="19">
        <v>8.6750000000000007</v>
      </c>
      <c r="J192" s="19">
        <v>21.375</v>
      </c>
      <c r="K192" s="19">
        <v>14.08</v>
      </c>
      <c r="L192" s="19">
        <v>15.16</v>
      </c>
      <c r="M192" s="19">
        <v>26.545000000000002</v>
      </c>
      <c r="N192" s="19">
        <v>13.28</v>
      </c>
      <c r="O192" s="19">
        <v>13.994999999999999</v>
      </c>
      <c r="P192" s="19">
        <v>21.405000000000001</v>
      </c>
      <c r="Q192" s="19">
        <v>11.154999999999999</v>
      </c>
      <c r="R192" s="20">
        <f t="shared" ref="R192:R195" si="114">SUM(F192:Q192)</f>
        <v>1413.99</v>
      </c>
      <c r="S192" s="42" t="s">
        <v>224</v>
      </c>
      <c r="T192" s="10"/>
      <c r="U192" s="10"/>
      <c r="V192" s="10"/>
      <c r="W192" s="10"/>
      <c r="X192" s="19">
        <f t="shared" ref="X192:X195" si="115">E192-R192</f>
        <v>0</v>
      </c>
      <c r="Y192" s="10"/>
      <c r="Z192" s="10"/>
    </row>
    <row r="193" spans="1:26" ht="16.5" customHeight="1" x14ac:dyDescent="0.2">
      <c r="A193" s="17">
        <v>151</v>
      </c>
      <c r="B193" s="18" t="s">
        <v>225</v>
      </c>
      <c r="C193" s="19">
        <v>3</v>
      </c>
      <c r="D193" s="19"/>
      <c r="E193" s="20">
        <f t="shared" si="113"/>
        <v>3</v>
      </c>
      <c r="F193" s="19">
        <v>3</v>
      </c>
      <c r="G193" s="19"/>
      <c r="H193" s="19"/>
      <c r="I193" s="19"/>
      <c r="J193" s="19"/>
      <c r="K193" s="19"/>
      <c r="L193" s="19"/>
      <c r="M193" s="19"/>
      <c r="N193" s="19"/>
      <c r="O193" s="19"/>
      <c r="P193" s="19"/>
      <c r="Q193" s="19"/>
      <c r="R193" s="20">
        <f t="shared" si="114"/>
        <v>3</v>
      </c>
      <c r="S193" s="19"/>
      <c r="T193" s="10"/>
      <c r="U193" s="10"/>
      <c r="V193" s="10"/>
      <c r="W193" s="10"/>
      <c r="X193" s="19">
        <f t="shared" si="115"/>
        <v>0</v>
      </c>
      <c r="Y193" s="10"/>
      <c r="Z193" s="10"/>
    </row>
    <row r="194" spans="1:26" ht="16.5" customHeight="1" x14ac:dyDescent="0.2">
      <c r="A194" s="17">
        <v>152</v>
      </c>
      <c r="B194" s="18" t="s">
        <v>226</v>
      </c>
      <c r="C194" s="19">
        <v>98.83</v>
      </c>
      <c r="D194" s="19"/>
      <c r="E194" s="20">
        <f t="shared" si="113"/>
        <v>98.83</v>
      </c>
      <c r="F194" s="19">
        <v>98.83</v>
      </c>
      <c r="G194" s="19"/>
      <c r="H194" s="19"/>
      <c r="I194" s="19"/>
      <c r="J194" s="19"/>
      <c r="K194" s="19"/>
      <c r="L194" s="19"/>
      <c r="M194" s="19"/>
      <c r="N194" s="19"/>
      <c r="O194" s="19"/>
      <c r="P194" s="19"/>
      <c r="Q194" s="19"/>
      <c r="R194" s="20">
        <f t="shared" si="114"/>
        <v>98.83</v>
      </c>
      <c r="S194" s="19"/>
      <c r="T194" s="10"/>
      <c r="U194" s="10"/>
      <c r="V194" s="10"/>
      <c r="W194" s="10"/>
      <c r="X194" s="19">
        <f t="shared" si="115"/>
        <v>0</v>
      </c>
      <c r="Y194" s="10"/>
      <c r="Z194" s="10"/>
    </row>
    <row r="195" spans="1:26" ht="16.5" customHeight="1" x14ac:dyDescent="0.2">
      <c r="A195" s="17">
        <v>153</v>
      </c>
      <c r="B195" s="18" t="s">
        <v>227</v>
      </c>
      <c r="C195" s="19">
        <v>8.64</v>
      </c>
      <c r="D195" s="19"/>
      <c r="E195" s="20">
        <f t="shared" si="113"/>
        <v>8.64</v>
      </c>
      <c r="F195" s="19">
        <v>8.64</v>
      </c>
      <c r="G195" s="19"/>
      <c r="H195" s="19"/>
      <c r="I195" s="19"/>
      <c r="J195" s="19"/>
      <c r="K195" s="19"/>
      <c r="L195" s="19"/>
      <c r="M195" s="19"/>
      <c r="N195" s="19"/>
      <c r="O195" s="19"/>
      <c r="P195" s="19"/>
      <c r="Q195" s="19"/>
      <c r="R195" s="20">
        <f t="shared" si="114"/>
        <v>8.64</v>
      </c>
      <c r="S195" s="19"/>
      <c r="T195" s="10"/>
      <c r="U195" s="10"/>
      <c r="V195" s="10"/>
      <c r="W195" s="10"/>
      <c r="X195" s="19">
        <f t="shared" si="115"/>
        <v>0</v>
      </c>
      <c r="Y195" s="10"/>
      <c r="Z195" s="10"/>
    </row>
    <row r="196" spans="1:26" ht="16.5" customHeight="1" x14ac:dyDescent="0.2">
      <c r="A196" s="14"/>
      <c r="B196" s="15" t="s">
        <v>228</v>
      </c>
      <c r="C196" s="16">
        <f t="shared" ref="C196:R196" si="116">SUM(C197:C201)</f>
        <v>201.06</v>
      </c>
      <c r="D196" s="16">
        <f t="shared" si="116"/>
        <v>20.09</v>
      </c>
      <c r="E196" s="16">
        <f t="shared" si="116"/>
        <v>221.15</v>
      </c>
      <c r="F196" s="16">
        <f t="shared" si="116"/>
        <v>212.85</v>
      </c>
      <c r="G196" s="16">
        <f t="shared" si="116"/>
        <v>1.2999999999999998</v>
      </c>
      <c r="H196" s="16">
        <f t="shared" si="116"/>
        <v>1.65</v>
      </c>
      <c r="I196" s="16">
        <f t="shared" si="116"/>
        <v>0</v>
      </c>
      <c r="J196" s="16">
        <f t="shared" si="116"/>
        <v>0.4</v>
      </c>
      <c r="K196" s="16">
        <f t="shared" si="116"/>
        <v>0.44999999999999996</v>
      </c>
      <c r="L196" s="16">
        <f t="shared" si="116"/>
        <v>1.2</v>
      </c>
      <c r="M196" s="16">
        <f t="shared" si="116"/>
        <v>1.2</v>
      </c>
      <c r="N196" s="16">
        <f t="shared" si="116"/>
        <v>0.44999999999999996</v>
      </c>
      <c r="O196" s="16">
        <f t="shared" si="116"/>
        <v>1.2</v>
      </c>
      <c r="P196" s="16">
        <f t="shared" si="116"/>
        <v>0</v>
      </c>
      <c r="Q196" s="16">
        <f t="shared" si="116"/>
        <v>0.44999999999999996</v>
      </c>
      <c r="R196" s="16">
        <f t="shared" si="116"/>
        <v>221.15</v>
      </c>
      <c r="S196" s="16"/>
      <c r="T196" s="10"/>
      <c r="U196" s="10"/>
      <c r="V196" s="10"/>
      <c r="W196" s="10"/>
      <c r="X196" s="16">
        <f>SUM(X197:X201)</f>
        <v>0</v>
      </c>
      <c r="Y196" s="10"/>
      <c r="Z196" s="10"/>
    </row>
    <row r="197" spans="1:26" ht="16.5" customHeight="1" x14ac:dyDescent="0.2">
      <c r="A197" s="17">
        <v>154</v>
      </c>
      <c r="B197" s="18" t="s">
        <v>229</v>
      </c>
      <c r="C197" s="19">
        <v>0</v>
      </c>
      <c r="D197" s="19"/>
      <c r="E197" s="20">
        <f t="shared" ref="E197:E201" si="117">C197+D197</f>
        <v>0</v>
      </c>
      <c r="F197" s="19"/>
      <c r="G197" s="19"/>
      <c r="H197" s="19"/>
      <c r="I197" s="19"/>
      <c r="J197" s="19"/>
      <c r="K197" s="19"/>
      <c r="L197" s="19"/>
      <c r="M197" s="19"/>
      <c r="N197" s="19"/>
      <c r="O197" s="19"/>
      <c r="P197" s="19"/>
      <c r="Q197" s="19"/>
      <c r="R197" s="20">
        <f t="shared" ref="R197:R201" si="118">SUM(F197:Q197)</f>
        <v>0</v>
      </c>
      <c r="S197" s="19"/>
      <c r="T197" s="10"/>
      <c r="U197" s="10"/>
      <c r="V197" s="10"/>
      <c r="W197" s="10"/>
      <c r="X197" s="19">
        <f t="shared" ref="X197:X201" si="119">E197-R197</f>
        <v>0</v>
      </c>
      <c r="Y197" s="10"/>
      <c r="Z197" s="10"/>
    </row>
    <row r="198" spans="1:26" ht="16.5" customHeight="1" x14ac:dyDescent="0.2">
      <c r="A198" s="17">
        <v>155</v>
      </c>
      <c r="B198" s="18" t="s">
        <v>230</v>
      </c>
      <c r="C198" s="19">
        <v>5.0599999999999996</v>
      </c>
      <c r="D198" s="19">
        <v>20.09</v>
      </c>
      <c r="E198" s="20">
        <f t="shared" si="117"/>
        <v>25.15</v>
      </c>
      <c r="F198" s="19">
        <v>25.15</v>
      </c>
      <c r="G198" s="19"/>
      <c r="H198" s="19"/>
      <c r="I198" s="19"/>
      <c r="J198" s="19"/>
      <c r="K198" s="19"/>
      <c r="L198" s="19"/>
      <c r="M198" s="19"/>
      <c r="N198" s="19"/>
      <c r="O198" s="19"/>
      <c r="P198" s="19"/>
      <c r="Q198" s="19"/>
      <c r="R198" s="20">
        <f t="shared" si="118"/>
        <v>25.15</v>
      </c>
      <c r="S198" s="19"/>
      <c r="T198" s="10"/>
      <c r="U198" s="10"/>
      <c r="V198" s="10"/>
      <c r="W198" s="10"/>
      <c r="X198" s="19">
        <f t="shared" si="119"/>
        <v>0</v>
      </c>
      <c r="Y198" s="10"/>
      <c r="Z198" s="10"/>
    </row>
    <row r="199" spans="1:26" ht="16.5" customHeight="1" x14ac:dyDescent="0.2">
      <c r="A199" s="17">
        <v>156</v>
      </c>
      <c r="B199" s="18" t="s">
        <v>231</v>
      </c>
      <c r="C199" s="19">
        <v>166</v>
      </c>
      <c r="D199" s="19"/>
      <c r="E199" s="20">
        <f t="shared" si="117"/>
        <v>166</v>
      </c>
      <c r="F199" s="19">
        <v>163.19999999999999</v>
      </c>
      <c r="G199" s="19">
        <v>0.6</v>
      </c>
      <c r="H199" s="19">
        <v>0.4</v>
      </c>
      <c r="I199" s="19">
        <v>0</v>
      </c>
      <c r="J199" s="19">
        <v>0.4</v>
      </c>
      <c r="K199" s="19">
        <v>0.1</v>
      </c>
      <c r="L199" s="19">
        <v>0.3</v>
      </c>
      <c r="M199" s="19">
        <v>0.5</v>
      </c>
      <c r="N199" s="19">
        <v>0.1</v>
      </c>
      <c r="O199" s="19">
        <v>0.3</v>
      </c>
      <c r="P199" s="19">
        <v>0</v>
      </c>
      <c r="Q199" s="19">
        <v>0.1</v>
      </c>
      <c r="R199" s="20">
        <f t="shared" si="118"/>
        <v>166</v>
      </c>
      <c r="S199" s="19" t="s">
        <v>232</v>
      </c>
      <c r="T199" s="10"/>
      <c r="U199" s="10"/>
      <c r="V199" s="10"/>
      <c r="W199" s="10"/>
      <c r="X199" s="19">
        <f t="shared" si="119"/>
        <v>0</v>
      </c>
      <c r="Y199" s="10"/>
      <c r="Z199" s="10"/>
    </row>
    <row r="200" spans="1:26" ht="16.5" customHeight="1" x14ac:dyDescent="0.2">
      <c r="A200" s="17">
        <v>157</v>
      </c>
      <c r="B200" s="18" t="s">
        <v>233</v>
      </c>
      <c r="C200" s="19">
        <v>0</v>
      </c>
      <c r="D200" s="19"/>
      <c r="E200" s="20">
        <f t="shared" si="117"/>
        <v>0</v>
      </c>
      <c r="F200" s="19"/>
      <c r="G200" s="19"/>
      <c r="H200" s="19"/>
      <c r="I200" s="19"/>
      <c r="J200" s="19"/>
      <c r="K200" s="19"/>
      <c r="L200" s="19"/>
      <c r="M200" s="19"/>
      <c r="N200" s="19"/>
      <c r="O200" s="19"/>
      <c r="P200" s="19"/>
      <c r="Q200" s="19"/>
      <c r="R200" s="20">
        <f t="shared" si="118"/>
        <v>0</v>
      </c>
      <c r="S200" s="19"/>
      <c r="T200" s="10"/>
      <c r="U200" s="10"/>
      <c r="V200" s="10"/>
      <c r="W200" s="10"/>
      <c r="X200" s="19">
        <f t="shared" si="119"/>
        <v>0</v>
      </c>
      <c r="Y200" s="10"/>
      <c r="Z200" s="10"/>
    </row>
    <row r="201" spans="1:26" ht="16.5" customHeight="1" x14ac:dyDescent="0.2">
      <c r="A201" s="17">
        <v>158</v>
      </c>
      <c r="B201" s="18" t="s">
        <v>234</v>
      </c>
      <c r="C201" s="19">
        <v>30</v>
      </c>
      <c r="D201" s="19"/>
      <c r="E201" s="20">
        <f t="shared" si="117"/>
        <v>30</v>
      </c>
      <c r="F201" s="19">
        <v>24.5</v>
      </c>
      <c r="G201" s="19">
        <v>0.7</v>
      </c>
      <c r="H201" s="19">
        <v>1.25</v>
      </c>
      <c r="I201" s="19">
        <v>0</v>
      </c>
      <c r="J201" s="19">
        <v>0</v>
      </c>
      <c r="K201" s="19">
        <v>0.35</v>
      </c>
      <c r="L201" s="19">
        <v>0.9</v>
      </c>
      <c r="M201" s="19">
        <v>0.7</v>
      </c>
      <c r="N201" s="19">
        <v>0.35</v>
      </c>
      <c r="O201" s="19">
        <v>0.9</v>
      </c>
      <c r="P201" s="19">
        <v>0</v>
      </c>
      <c r="Q201" s="19">
        <v>0.35</v>
      </c>
      <c r="R201" s="20">
        <f t="shared" si="118"/>
        <v>30</v>
      </c>
      <c r="S201" s="19" t="s">
        <v>235</v>
      </c>
      <c r="T201" s="10"/>
      <c r="U201" s="10"/>
      <c r="V201" s="10"/>
      <c r="W201" s="10"/>
      <c r="X201" s="19">
        <f t="shared" si="119"/>
        <v>0</v>
      </c>
      <c r="Y201" s="10"/>
      <c r="Z201" s="10"/>
    </row>
    <row r="202" spans="1:26" ht="16.5" customHeight="1" x14ac:dyDescent="0.2">
      <c r="A202" s="14"/>
      <c r="B202" s="15" t="s">
        <v>185</v>
      </c>
      <c r="C202" s="16">
        <f t="shared" ref="C202:R202" si="120">SUM(C203:C207)</f>
        <v>2910.75</v>
      </c>
      <c r="D202" s="16">
        <f t="shared" si="120"/>
        <v>0</v>
      </c>
      <c r="E202" s="16">
        <f t="shared" si="120"/>
        <v>2910.75</v>
      </c>
      <c r="F202" s="16">
        <f t="shared" si="120"/>
        <v>2452.2200000000003</v>
      </c>
      <c r="G202" s="16">
        <f t="shared" si="120"/>
        <v>75.61</v>
      </c>
      <c r="H202" s="16">
        <f t="shared" si="120"/>
        <v>58.55</v>
      </c>
      <c r="I202" s="16">
        <f t="shared" si="120"/>
        <v>21.27</v>
      </c>
      <c r="J202" s="16">
        <f t="shared" si="120"/>
        <v>28.73</v>
      </c>
      <c r="K202" s="16">
        <f t="shared" si="120"/>
        <v>18.09</v>
      </c>
      <c r="L202" s="16">
        <f t="shared" si="120"/>
        <v>40.46</v>
      </c>
      <c r="M202" s="16">
        <f t="shared" si="120"/>
        <v>77.63000000000001</v>
      </c>
      <c r="N202" s="16">
        <f t="shared" si="120"/>
        <v>32.53</v>
      </c>
      <c r="O202" s="16">
        <f t="shared" si="120"/>
        <v>31.810000000000002</v>
      </c>
      <c r="P202" s="16">
        <f t="shared" si="120"/>
        <v>34.5</v>
      </c>
      <c r="Q202" s="16">
        <f t="shared" si="120"/>
        <v>39.349999999999994</v>
      </c>
      <c r="R202" s="16">
        <f t="shared" si="120"/>
        <v>2910.7499999999995</v>
      </c>
      <c r="S202" s="16"/>
      <c r="T202" s="10"/>
      <c r="U202" s="10"/>
      <c r="V202" s="10"/>
      <c r="W202" s="10"/>
      <c r="X202" s="16">
        <f>SUM(X203:X207)</f>
        <v>0</v>
      </c>
      <c r="Y202" s="10"/>
      <c r="Z202" s="10"/>
    </row>
    <row r="203" spans="1:26" ht="16.5" customHeight="1" x14ac:dyDescent="0.2">
      <c r="A203" s="17">
        <v>159</v>
      </c>
      <c r="B203" s="18" t="s">
        <v>186</v>
      </c>
      <c r="C203" s="19">
        <v>2886.68</v>
      </c>
      <c r="D203" s="19"/>
      <c r="E203" s="20">
        <f t="shared" ref="E203:E207" si="121">C203+D203</f>
        <v>2886.68</v>
      </c>
      <c r="F203" s="19">
        <f>2444.96+2.76</f>
        <v>2447.7200000000003</v>
      </c>
      <c r="G203" s="19">
        <v>72.349999999999994</v>
      </c>
      <c r="H203" s="19">
        <v>56.43</v>
      </c>
      <c r="I203" s="19">
        <v>20.29</v>
      </c>
      <c r="J203" s="19">
        <v>26.79</v>
      </c>
      <c r="K203" s="19">
        <v>16.63</v>
      </c>
      <c r="L203" s="19">
        <v>38.97</v>
      </c>
      <c r="M203" s="19">
        <v>75.180000000000007</v>
      </c>
      <c r="N203" s="19">
        <v>31.25</v>
      </c>
      <c r="O203" s="19">
        <v>30.44</v>
      </c>
      <c r="P203" s="19">
        <v>32.47</v>
      </c>
      <c r="Q203" s="19">
        <v>38.159999999999997</v>
      </c>
      <c r="R203" s="20">
        <f t="shared" ref="R203:R207" si="122">SUM(F203:Q203)</f>
        <v>2886.6799999999994</v>
      </c>
      <c r="S203" s="19"/>
      <c r="T203" s="10"/>
      <c r="U203" s="10"/>
      <c r="V203" s="10"/>
      <c r="W203" s="10"/>
      <c r="X203" s="19">
        <f t="shared" ref="X203:X207" si="123">E203-R203</f>
        <v>0</v>
      </c>
      <c r="Y203" s="10"/>
      <c r="Z203" s="10"/>
    </row>
    <row r="204" spans="1:26" ht="16.5" customHeight="1" x14ac:dyDescent="0.2">
      <c r="A204" s="17">
        <v>160</v>
      </c>
      <c r="B204" s="18" t="s">
        <v>236</v>
      </c>
      <c r="C204" s="19">
        <v>0</v>
      </c>
      <c r="D204" s="19"/>
      <c r="E204" s="20">
        <f t="shared" si="121"/>
        <v>0</v>
      </c>
      <c r="F204" s="19"/>
      <c r="G204" s="19"/>
      <c r="H204" s="19"/>
      <c r="I204" s="19"/>
      <c r="J204" s="19"/>
      <c r="K204" s="19"/>
      <c r="L204" s="19"/>
      <c r="M204" s="19"/>
      <c r="N204" s="19"/>
      <c r="O204" s="19"/>
      <c r="P204" s="19"/>
      <c r="Q204" s="19"/>
      <c r="R204" s="20">
        <f t="shared" si="122"/>
        <v>0</v>
      </c>
      <c r="S204" s="19"/>
      <c r="T204" s="10"/>
      <c r="U204" s="10"/>
      <c r="V204" s="10"/>
      <c r="W204" s="10"/>
      <c r="X204" s="19">
        <f t="shared" si="123"/>
        <v>0</v>
      </c>
      <c r="Y204" s="10"/>
      <c r="Z204" s="10"/>
    </row>
    <row r="205" spans="1:26" ht="16.5" customHeight="1" x14ac:dyDescent="0.2">
      <c r="A205" s="17">
        <v>161</v>
      </c>
      <c r="B205" s="18" t="s">
        <v>190</v>
      </c>
      <c r="C205" s="19">
        <v>24.07</v>
      </c>
      <c r="D205" s="19"/>
      <c r="E205" s="20">
        <f t="shared" si="121"/>
        <v>24.07</v>
      </c>
      <c r="F205" s="22">
        <v>4.5</v>
      </c>
      <c r="G205" s="23">
        <v>3.26</v>
      </c>
      <c r="H205" s="23">
        <v>2.12</v>
      </c>
      <c r="I205" s="23">
        <v>0.98</v>
      </c>
      <c r="J205" s="23">
        <v>1.94</v>
      </c>
      <c r="K205" s="23">
        <v>1.46</v>
      </c>
      <c r="L205" s="23">
        <v>1.49</v>
      </c>
      <c r="M205" s="23">
        <v>2.4500000000000002</v>
      </c>
      <c r="N205" s="23">
        <v>1.28</v>
      </c>
      <c r="O205" s="23">
        <v>1.37</v>
      </c>
      <c r="P205" s="23">
        <v>2.0299999999999998</v>
      </c>
      <c r="Q205" s="23">
        <v>1.19</v>
      </c>
      <c r="R205" s="20">
        <f t="shared" si="122"/>
        <v>24.070000000000004</v>
      </c>
      <c r="S205" s="42" t="s">
        <v>237</v>
      </c>
      <c r="T205" s="10"/>
      <c r="U205" s="10"/>
      <c r="V205" s="10"/>
      <c r="W205" s="10"/>
      <c r="X205" s="19">
        <f t="shared" si="123"/>
        <v>0</v>
      </c>
      <c r="Y205" s="10"/>
      <c r="Z205" s="10"/>
    </row>
    <row r="206" spans="1:26" ht="16.5" customHeight="1" x14ac:dyDescent="0.2">
      <c r="A206" s="17">
        <v>162</v>
      </c>
      <c r="B206" s="18" t="s">
        <v>192</v>
      </c>
      <c r="C206" s="19">
        <v>0</v>
      </c>
      <c r="D206" s="19"/>
      <c r="E206" s="20">
        <f t="shared" si="121"/>
        <v>0</v>
      </c>
      <c r="F206" s="19"/>
      <c r="G206" s="19"/>
      <c r="H206" s="19"/>
      <c r="I206" s="19"/>
      <c r="J206" s="19"/>
      <c r="K206" s="19"/>
      <c r="L206" s="19"/>
      <c r="M206" s="19"/>
      <c r="N206" s="19"/>
      <c r="O206" s="19"/>
      <c r="P206" s="19"/>
      <c r="Q206" s="19"/>
      <c r="R206" s="20">
        <f t="shared" si="122"/>
        <v>0</v>
      </c>
      <c r="S206" s="19"/>
      <c r="T206" s="10"/>
      <c r="U206" s="10"/>
      <c r="V206" s="10"/>
      <c r="W206" s="10"/>
      <c r="X206" s="19">
        <f t="shared" si="123"/>
        <v>0</v>
      </c>
      <c r="Y206" s="10"/>
      <c r="Z206" s="10"/>
    </row>
    <row r="207" spans="1:26" ht="16.5" customHeight="1" x14ac:dyDescent="0.2">
      <c r="A207" s="17">
        <v>163</v>
      </c>
      <c r="B207" s="18" t="s">
        <v>238</v>
      </c>
      <c r="C207" s="19">
        <v>0</v>
      </c>
      <c r="D207" s="19"/>
      <c r="E207" s="20">
        <f t="shared" si="121"/>
        <v>0</v>
      </c>
      <c r="F207" s="19"/>
      <c r="G207" s="19"/>
      <c r="H207" s="19"/>
      <c r="I207" s="19"/>
      <c r="J207" s="19"/>
      <c r="K207" s="19"/>
      <c r="L207" s="19"/>
      <c r="M207" s="19"/>
      <c r="N207" s="19"/>
      <c r="O207" s="19"/>
      <c r="P207" s="19"/>
      <c r="Q207" s="19"/>
      <c r="R207" s="20">
        <f t="shared" si="122"/>
        <v>0</v>
      </c>
      <c r="S207" s="19"/>
      <c r="T207" s="10"/>
      <c r="U207" s="10"/>
      <c r="V207" s="10"/>
      <c r="W207" s="10"/>
      <c r="X207" s="19">
        <f t="shared" si="123"/>
        <v>0</v>
      </c>
      <c r="Y207" s="10"/>
      <c r="Z207" s="10"/>
    </row>
    <row r="208" spans="1:26" ht="16.5" customHeight="1" x14ac:dyDescent="0.2">
      <c r="A208" s="14"/>
      <c r="B208" s="15" t="s">
        <v>197</v>
      </c>
      <c r="C208" s="16">
        <f t="shared" ref="C208:R208" si="124">SUM(C209:C215)</f>
        <v>75.2</v>
      </c>
      <c r="D208" s="16">
        <f t="shared" si="124"/>
        <v>0</v>
      </c>
      <c r="E208" s="16">
        <f t="shared" si="124"/>
        <v>75.2</v>
      </c>
      <c r="F208" s="16">
        <f t="shared" si="124"/>
        <v>75.2</v>
      </c>
      <c r="G208" s="16">
        <f t="shared" si="124"/>
        <v>0</v>
      </c>
      <c r="H208" s="16">
        <f t="shared" si="124"/>
        <v>0</v>
      </c>
      <c r="I208" s="16">
        <f t="shared" si="124"/>
        <v>0</v>
      </c>
      <c r="J208" s="16">
        <f t="shared" si="124"/>
        <v>0</v>
      </c>
      <c r="K208" s="16">
        <f t="shared" si="124"/>
        <v>0</v>
      </c>
      <c r="L208" s="16">
        <f t="shared" si="124"/>
        <v>0</v>
      </c>
      <c r="M208" s="16">
        <f t="shared" si="124"/>
        <v>0</v>
      </c>
      <c r="N208" s="16">
        <f t="shared" si="124"/>
        <v>0</v>
      </c>
      <c r="O208" s="16">
        <f t="shared" si="124"/>
        <v>0</v>
      </c>
      <c r="P208" s="16">
        <f t="shared" si="124"/>
        <v>0</v>
      </c>
      <c r="Q208" s="16">
        <f t="shared" si="124"/>
        <v>0</v>
      </c>
      <c r="R208" s="16">
        <f t="shared" si="124"/>
        <v>75.2</v>
      </c>
      <c r="S208" s="16"/>
      <c r="T208" s="10"/>
      <c r="U208" s="10"/>
      <c r="V208" s="10"/>
      <c r="W208" s="10"/>
      <c r="X208" s="16">
        <f>SUM(X209:X215)</f>
        <v>0</v>
      </c>
      <c r="Y208" s="10"/>
      <c r="Z208" s="10"/>
    </row>
    <row r="209" spans="1:26" ht="16.5" customHeight="1" x14ac:dyDescent="0.2">
      <c r="A209" s="17">
        <v>164</v>
      </c>
      <c r="B209" s="18" t="s">
        <v>239</v>
      </c>
      <c r="C209" s="19">
        <v>0</v>
      </c>
      <c r="D209" s="19"/>
      <c r="E209" s="20">
        <f t="shared" ref="E209:E215" si="125">C209+D209</f>
        <v>0</v>
      </c>
      <c r="F209" s="19"/>
      <c r="G209" s="19"/>
      <c r="H209" s="19"/>
      <c r="I209" s="19"/>
      <c r="J209" s="19"/>
      <c r="K209" s="19"/>
      <c r="L209" s="19"/>
      <c r="M209" s="19"/>
      <c r="N209" s="19"/>
      <c r="O209" s="19"/>
      <c r="P209" s="19"/>
      <c r="Q209" s="19"/>
      <c r="R209" s="20">
        <f t="shared" ref="R209:R215" si="126">SUM(F209:Q209)</f>
        <v>0</v>
      </c>
      <c r="S209" s="19"/>
      <c r="T209" s="10"/>
      <c r="U209" s="10"/>
      <c r="V209" s="10"/>
      <c r="W209" s="10"/>
      <c r="X209" s="19">
        <f t="shared" ref="X209:X215" si="127">E209-R209</f>
        <v>0</v>
      </c>
      <c r="Y209" s="10"/>
      <c r="Z209" s="10"/>
    </row>
    <row r="210" spans="1:26" ht="16.5" customHeight="1" x14ac:dyDescent="0.2">
      <c r="A210" s="17">
        <v>165</v>
      </c>
      <c r="B210" s="18" t="s">
        <v>240</v>
      </c>
      <c r="C210" s="19">
        <v>0</v>
      </c>
      <c r="D210" s="19"/>
      <c r="E210" s="20">
        <f t="shared" si="125"/>
        <v>0</v>
      </c>
      <c r="F210" s="19"/>
      <c r="G210" s="19"/>
      <c r="H210" s="19"/>
      <c r="I210" s="19"/>
      <c r="J210" s="19"/>
      <c r="K210" s="19"/>
      <c r="L210" s="19"/>
      <c r="M210" s="19"/>
      <c r="N210" s="19"/>
      <c r="O210" s="19"/>
      <c r="P210" s="19"/>
      <c r="Q210" s="19"/>
      <c r="R210" s="20">
        <f t="shared" si="126"/>
        <v>0</v>
      </c>
      <c r="S210" s="19"/>
      <c r="T210" s="10"/>
      <c r="U210" s="10"/>
      <c r="V210" s="10"/>
      <c r="W210" s="10"/>
      <c r="X210" s="19">
        <f t="shared" si="127"/>
        <v>0</v>
      </c>
      <c r="Y210" s="10"/>
      <c r="Z210" s="10"/>
    </row>
    <row r="211" spans="1:26" ht="16.5" customHeight="1" x14ac:dyDescent="0.2">
      <c r="A211" s="17">
        <v>166</v>
      </c>
      <c r="B211" s="18" t="s">
        <v>241</v>
      </c>
      <c r="C211" s="19">
        <v>0</v>
      </c>
      <c r="D211" s="19"/>
      <c r="E211" s="20">
        <f t="shared" si="125"/>
        <v>0</v>
      </c>
      <c r="F211" s="19"/>
      <c r="G211" s="19"/>
      <c r="H211" s="19"/>
      <c r="I211" s="19"/>
      <c r="J211" s="19"/>
      <c r="K211" s="19"/>
      <c r="L211" s="19"/>
      <c r="M211" s="19"/>
      <c r="N211" s="19"/>
      <c r="O211" s="19"/>
      <c r="P211" s="19"/>
      <c r="Q211" s="19"/>
      <c r="R211" s="20">
        <f t="shared" si="126"/>
        <v>0</v>
      </c>
      <c r="S211" s="19"/>
      <c r="T211" s="10"/>
      <c r="U211" s="10"/>
      <c r="V211" s="10"/>
      <c r="W211" s="10"/>
      <c r="X211" s="19">
        <f t="shared" si="127"/>
        <v>0</v>
      </c>
      <c r="Y211" s="10"/>
      <c r="Z211" s="10"/>
    </row>
    <row r="212" spans="1:26" ht="16.5" customHeight="1" x14ac:dyDescent="0.2">
      <c r="A212" s="17">
        <v>167</v>
      </c>
      <c r="B212" s="18" t="s">
        <v>242</v>
      </c>
      <c r="C212" s="19">
        <v>0</v>
      </c>
      <c r="D212" s="19"/>
      <c r="E212" s="20">
        <f t="shared" si="125"/>
        <v>0</v>
      </c>
      <c r="F212" s="19"/>
      <c r="G212" s="19"/>
      <c r="H212" s="19"/>
      <c r="I212" s="19"/>
      <c r="J212" s="19"/>
      <c r="K212" s="19"/>
      <c r="L212" s="19"/>
      <c r="M212" s="19"/>
      <c r="N212" s="19"/>
      <c r="O212" s="19"/>
      <c r="P212" s="19"/>
      <c r="Q212" s="19"/>
      <c r="R212" s="20">
        <f t="shared" si="126"/>
        <v>0</v>
      </c>
      <c r="S212" s="19"/>
      <c r="T212" s="10"/>
      <c r="U212" s="10"/>
      <c r="V212" s="10"/>
      <c r="W212" s="10"/>
      <c r="X212" s="19">
        <f t="shared" si="127"/>
        <v>0</v>
      </c>
      <c r="Y212" s="10"/>
      <c r="Z212" s="10"/>
    </row>
    <row r="213" spans="1:26" ht="16.5" customHeight="1" x14ac:dyDescent="0.2">
      <c r="A213" s="17">
        <v>168</v>
      </c>
      <c r="B213" s="18" t="s">
        <v>243</v>
      </c>
      <c r="C213" s="19">
        <v>75.2</v>
      </c>
      <c r="D213" s="19"/>
      <c r="E213" s="20">
        <f t="shared" si="125"/>
        <v>75.2</v>
      </c>
      <c r="F213" s="19">
        <v>75.2</v>
      </c>
      <c r="G213" s="19"/>
      <c r="H213" s="19"/>
      <c r="I213" s="19"/>
      <c r="J213" s="19"/>
      <c r="K213" s="19"/>
      <c r="L213" s="19"/>
      <c r="M213" s="19"/>
      <c r="N213" s="19"/>
      <c r="O213" s="19"/>
      <c r="P213" s="19"/>
      <c r="Q213" s="19"/>
      <c r="R213" s="20">
        <f t="shared" si="126"/>
        <v>75.2</v>
      </c>
      <c r="S213" s="19"/>
      <c r="T213" s="10"/>
      <c r="U213" s="10"/>
      <c r="V213" s="10"/>
      <c r="W213" s="10"/>
      <c r="X213" s="19">
        <f t="shared" si="127"/>
        <v>0</v>
      </c>
      <c r="Y213" s="10"/>
      <c r="Z213" s="10"/>
    </row>
    <row r="214" spans="1:26" ht="16.5" customHeight="1" x14ac:dyDescent="0.2">
      <c r="A214" s="17">
        <v>169</v>
      </c>
      <c r="B214" s="18" t="s">
        <v>244</v>
      </c>
      <c r="C214" s="19">
        <v>0</v>
      </c>
      <c r="D214" s="19"/>
      <c r="E214" s="20">
        <f t="shared" si="125"/>
        <v>0</v>
      </c>
      <c r="F214" s="19"/>
      <c r="G214" s="19"/>
      <c r="H214" s="19"/>
      <c r="I214" s="19"/>
      <c r="J214" s="19"/>
      <c r="K214" s="19"/>
      <c r="L214" s="19"/>
      <c r="M214" s="19"/>
      <c r="N214" s="19"/>
      <c r="O214" s="19"/>
      <c r="P214" s="19"/>
      <c r="Q214" s="19"/>
      <c r="R214" s="20">
        <f t="shared" si="126"/>
        <v>0</v>
      </c>
      <c r="S214" s="19"/>
      <c r="T214" s="10"/>
      <c r="U214" s="10"/>
      <c r="V214" s="10"/>
      <c r="W214" s="10"/>
      <c r="X214" s="19">
        <f t="shared" si="127"/>
        <v>0</v>
      </c>
      <c r="Y214" s="10"/>
      <c r="Z214" s="10"/>
    </row>
    <row r="215" spans="1:26" ht="16.5" customHeight="1" x14ac:dyDescent="0.2">
      <c r="A215" s="17">
        <v>170</v>
      </c>
      <c r="B215" s="18" t="s">
        <v>245</v>
      </c>
      <c r="C215" s="19">
        <v>0</v>
      </c>
      <c r="D215" s="19"/>
      <c r="E215" s="20">
        <f t="shared" si="125"/>
        <v>0</v>
      </c>
      <c r="F215" s="19"/>
      <c r="G215" s="19"/>
      <c r="H215" s="19"/>
      <c r="I215" s="19"/>
      <c r="J215" s="19"/>
      <c r="K215" s="19"/>
      <c r="L215" s="19"/>
      <c r="M215" s="19"/>
      <c r="N215" s="19"/>
      <c r="O215" s="19"/>
      <c r="P215" s="19"/>
      <c r="Q215" s="19"/>
      <c r="R215" s="20">
        <f t="shared" si="126"/>
        <v>0</v>
      </c>
      <c r="S215" s="19"/>
      <c r="T215" s="10"/>
      <c r="U215" s="10"/>
      <c r="V215" s="10"/>
      <c r="W215" s="10"/>
      <c r="X215" s="19">
        <f t="shared" si="127"/>
        <v>0</v>
      </c>
      <c r="Y215" s="10"/>
      <c r="Z215" s="10"/>
    </row>
    <row r="216" spans="1:26" ht="16.5" customHeight="1" x14ac:dyDescent="0.2">
      <c r="A216" s="14"/>
      <c r="B216" s="15" t="s">
        <v>246</v>
      </c>
      <c r="C216" s="16">
        <f t="shared" ref="C216:R216" si="128">SUM(C217:C220)</f>
        <v>0</v>
      </c>
      <c r="D216" s="16">
        <f t="shared" si="128"/>
        <v>0</v>
      </c>
      <c r="E216" s="16">
        <f t="shared" si="128"/>
        <v>0</v>
      </c>
      <c r="F216" s="16">
        <f t="shared" si="128"/>
        <v>0</v>
      </c>
      <c r="G216" s="16">
        <f t="shared" si="128"/>
        <v>0</v>
      </c>
      <c r="H216" s="16">
        <f t="shared" si="128"/>
        <v>0</v>
      </c>
      <c r="I216" s="16">
        <f t="shared" si="128"/>
        <v>0</v>
      </c>
      <c r="J216" s="16">
        <f t="shared" si="128"/>
        <v>0</v>
      </c>
      <c r="K216" s="16">
        <f t="shared" si="128"/>
        <v>0</v>
      </c>
      <c r="L216" s="16">
        <f t="shared" si="128"/>
        <v>0</v>
      </c>
      <c r="M216" s="16">
        <f t="shared" si="128"/>
        <v>0</v>
      </c>
      <c r="N216" s="16">
        <f t="shared" si="128"/>
        <v>0</v>
      </c>
      <c r="O216" s="16">
        <f t="shared" si="128"/>
        <v>0</v>
      </c>
      <c r="P216" s="16">
        <f t="shared" si="128"/>
        <v>0</v>
      </c>
      <c r="Q216" s="16">
        <f t="shared" si="128"/>
        <v>0</v>
      </c>
      <c r="R216" s="16">
        <f t="shared" si="128"/>
        <v>0</v>
      </c>
      <c r="S216" s="16"/>
      <c r="T216" s="10"/>
      <c r="U216" s="10"/>
      <c r="V216" s="10"/>
      <c r="W216" s="10"/>
      <c r="X216" s="16">
        <f>SUM(X217:X220)</f>
        <v>0</v>
      </c>
      <c r="Y216" s="10"/>
      <c r="Z216" s="10"/>
    </row>
    <row r="217" spans="1:26" ht="16.5" customHeight="1" x14ac:dyDescent="0.2">
      <c r="A217" s="17">
        <v>171</v>
      </c>
      <c r="B217" s="18" t="s">
        <v>247</v>
      </c>
      <c r="C217" s="19">
        <v>0</v>
      </c>
      <c r="D217" s="19"/>
      <c r="E217" s="20">
        <f t="shared" ref="E217:E220" si="129">C217+D217</f>
        <v>0</v>
      </c>
      <c r="F217" s="19"/>
      <c r="G217" s="19"/>
      <c r="H217" s="19"/>
      <c r="I217" s="19"/>
      <c r="J217" s="19"/>
      <c r="K217" s="19"/>
      <c r="L217" s="19"/>
      <c r="M217" s="19"/>
      <c r="N217" s="19"/>
      <c r="O217" s="19"/>
      <c r="P217" s="19"/>
      <c r="Q217" s="19"/>
      <c r="R217" s="20">
        <f t="shared" ref="R217:R220" si="130">SUM(F217:Q217)</f>
        <v>0</v>
      </c>
      <c r="S217" s="19"/>
      <c r="T217" s="10"/>
      <c r="U217" s="10"/>
      <c r="V217" s="10"/>
      <c r="W217" s="10"/>
      <c r="X217" s="19">
        <f t="shared" ref="X217:X220" si="131">E217-R217</f>
        <v>0</v>
      </c>
      <c r="Y217" s="10"/>
      <c r="Z217" s="10"/>
    </row>
    <row r="218" spans="1:26" ht="16.5" customHeight="1" x14ac:dyDescent="0.2">
      <c r="A218" s="17">
        <v>172</v>
      </c>
      <c r="B218" s="18" t="s">
        <v>248</v>
      </c>
      <c r="C218" s="19">
        <v>0</v>
      </c>
      <c r="D218" s="19"/>
      <c r="E218" s="20">
        <f t="shared" si="129"/>
        <v>0</v>
      </c>
      <c r="F218" s="19"/>
      <c r="G218" s="19"/>
      <c r="H218" s="19"/>
      <c r="I218" s="19"/>
      <c r="J218" s="19"/>
      <c r="K218" s="19"/>
      <c r="L218" s="19"/>
      <c r="M218" s="19"/>
      <c r="N218" s="19"/>
      <c r="O218" s="19"/>
      <c r="P218" s="19"/>
      <c r="Q218" s="19"/>
      <c r="R218" s="20">
        <f t="shared" si="130"/>
        <v>0</v>
      </c>
      <c r="S218" s="19"/>
      <c r="T218" s="10"/>
      <c r="U218" s="10"/>
      <c r="V218" s="10"/>
      <c r="W218" s="10"/>
      <c r="X218" s="19">
        <f t="shared" si="131"/>
        <v>0</v>
      </c>
      <c r="Y218" s="10"/>
      <c r="Z218" s="10"/>
    </row>
    <row r="219" spans="1:26" ht="16.5" customHeight="1" x14ac:dyDescent="0.2">
      <c r="A219" s="17">
        <v>173</v>
      </c>
      <c r="B219" s="18" t="s">
        <v>249</v>
      </c>
      <c r="C219" s="19">
        <v>0</v>
      </c>
      <c r="D219" s="19"/>
      <c r="E219" s="20">
        <f t="shared" si="129"/>
        <v>0</v>
      </c>
      <c r="F219" s="19"/>
      <c r="G219" s="19"/>
      <c r="H219" s="19"/>
      <c r="I219" s="19"/>
      <c r="J219" s="19"/>
      <c r="K219" s="19"/>
      <c r="L219" s="19"/>
      <c r="M219" s="19"/>
      <c r="N219" s="19"/>
      <c r="O219" s="19"/>
      <c r="P219" s="19"/>
      <c r="Q219" s="19"/>
      <c r="R219" s="20">
        <f t="shared" si="130"/>
        <v>0</v>
      </c>
      <c r="S219" s="19"/>
      <c r="T219" s="10"/>
      <c r="U219" s="10"/>
      <c r="V219" s="10"/>
      <c r="W219" s="10"/>
      <c r="X219" s="19">
        <f t="shared" si="131"/>
        <v>0</v>
      </c>
      <c r="Y219" s="10"/>
      <c r="Z219" s="10"/>
    </row>
    <row r="220" spans="1:26" ht="16.5" customHeight="1" x14ac:dyDescent="0.2">
      <c r="A220" s="17">
        <v>174</v>
      </c>
      <c r="B220" s="18" t="s">
        <v>250</v>
      </c>
      <c r="C220" s="19">
        <v>0</v>
      </c>
      <c r="D220" s="19"/>
      <c r="E220" s="20">
        <f t="shared" si="129"/>
        <v>0</v>
      </c>
      <c r="F220" s="19"/>
      <c r="G220" s="19"/>
      <c r="H220" s="19"/>
      <c r="I220" s="19"/>
      <c r="J220" s="19"/>
      <c r="K220" s="19"/>
      <c r="L220" s="19"/>
      <c r="M220" s="19"/>
      <c r="N220" s="19"/>
      <c r="O220" s="19"/>
      <c r="P220" s="19"/>
      <c r="Q220" s="19"/>
      <c r="R220" s="20">
        <f t="shared" si="130"/>
        <v>0</v>
      </c>
      <c r="S220" s="19"/>
      <c r="T220" s="10"/>
      <c r="U220" s="10"/>
      <c r="V220" s="10"/>
      <c r="W220" s="10"/>
      <c r="X220" s="19">
        <f t="shared" si="131"/>
        <v>0</v>
      </c>
      <c r="Y220" s="10"/>
      <c r="Z220" s="10"/>
    </row>
    <row r="221" spans="1:26" ht="16.5" customHeight="1" x14ac:dyDescent="0.2">
      <c r="A221" s="14"/>
      <c r="B221" s="15" t="s">
        <v>201</v>
      </c>
      <c r="C221" s="16">
        <f t="shared" ref="C221:R221" si="132">SUM(C222:C224)</f>
        <v>447.31</v>
      </c>
      <c r="D221" s="16">
        <f t="shared" si="132"/>
        <v>0</v>
      </c>
      <c r="E221" s="16">
        <f t="shared" si="132"/>
        <v>447.31</v>
      </c>
      <c r="F221" s="16">
        <f t="shared" si="132"/>
        <v>385.29999999999995</v>
      </c>
      <c r="G221" s="16">
        <f t="shared" si="132"/>
        <v>7.93</v>
      </c>
      <c r="H221" s="16">
        <f t="shared" si="132"/>
        <v>5.36</v>
      </c>
      <c r="I221" s="16">
        <f t="shared" si="132"/>
        <v>5.1000000000000005</v>
      </c>
      <c r="J221" s="16">
        <f t="shared" si="132"/>
        <v>5.3100000000000005</v>
      </c>
      <c r="K221" s="16">
        <f t="shared" si="132"/>
        <v>5.18</v>
      </c>
      <c r="L221" s="16">
        <f t="shared" si="132"/>
        <v>5.25</v>
      </c>
      <c r="M221" s="16">
        <f t="shared" si="132"/>
        <v>7.1</v>
      </c>
      <c r="N221" s="16">
        <f t="shared" si="132"/>
        <v>5.17</v>
      </c>
      <c r="O221" s="16">
        <f t="shared" si="132"/>
        <v>5.16</v>
      </c>
      <c r="P221" s="16">
        <f t="shared" si="132"/>
        <v>5.29</v>
      </c>
      <c r="Q221" s="16">
        <f t="shared" si="132"/>
        <v>5.16</v>
      </c>
      <c r="R221" s="16">
        <f t="shared" si="132"/>
        <v>447.31000000000006</v>
      </c>
      <c r="S221" s="16"/>
      <c r="T221" s="10"/>
      <c r="U221" s="10"/>
      <c r="V221" s="10"/>
      <c r="W221" s="10"/>
      <c r="X221" s="16">
        <f>SUM(X222:X224)</f>
        <v>0</v>
      </c>
      <c r="Y221" s="10"/>
      <c r="Z221" s="10"/>
    </row>
    <row r="222" spans="1:26" ht="16.5" customHeight="1" x14ac:dyDescent="0.2">
      <c r="A222" s="17">
        <v>175</v>
      </c>
      <c r="B222" s="18" t="s">
        <v>202</v>
      </c>
      <c r="C222" s="19">
        <v>274.32</v>
      </c>
      <c r="D222" s="19"/>
      <c r="E222" s="20">
        <f t="shared" ref="E222:E224" si="133">C222+D222</f>
        <v>274.32</v>
      </c>
      <c r="F222" s="23">
        <f>227.64-11.07</f>
        <v>216.57</v>
      </c>
      <c r="G222" s="23">
        <v>6.97</v>
      </c>
      <c r="H222" s="23">
        <v>4.91</v>
      </c>
      <c r="I222" s="23">
        <v>4.91</v>
      </c>
      <c r="J222" s="23">
        <v>4.91</v>
      </c>
      <c r="K222" s="23">
        <v>4.91</v>
      </c>
      <c r="L222" s="23">
        <v>4.91</v>
      </c>
      <c r="M222" s="23">
        <v>6.59</v>
      </c>
      <c r="N222" s="23">
        <v>4.91</v>
      </c>
      <c r="O222" s="23">
        <v>4.91</v>
      </c>
      <c r="P222" s="23">
        <v>4.91</v>
      </c>
      <c r="Q222" s="23">
        <v>4.91</v>
      </c>
      <c r="R222" s="20">
        <f t="shared" ref="R222:R224" si="134">SUM(F222:Q222)</f>
        <v>274.32000000000005</v>
      </c>
      <c r="S222" s="42" t="s">
        <v>203</v>
      </c>
      <c r="T222" s="10"/>
      <c r="U222" s="10"/>
      <c r="V222" s="10"/>
      <c r="W222" s="10"/>
      <c r="X222" s="19">
        <f t="shared" ref="X222:X224" si="135">E222-R222</f>
        <v>0</v>
      </c>
      <c r="Y222" s="10"/>
      <c r="Z222" s="10"/>
    </row>
    <row r="223" spans="1:26" ht="16.5" customHeight="1" x14ac:dyDescent="0.2">
      <c r="A223" s="17">
        <v>176</v>
      </c>
      <c r="B223" s="18" t="s">
        <v>204</v>
      </c>
      <c r="C223" s="19">
        <v>162.99</v>
      </c>
      <c r="D223" s="19"/>
      <c r="E223" s="20">
        <f t="shared" si="133"/>
        <v>162.99</v>
      </c>
      <c r="F223" s="26">
        <f>168.04-9.31</f>
        <v>158.72999999999999</v>
      </c>
      <c r="G223" s="26">
        <v>0.96</v>
      </c>
      <c r="H223" s="26">
        <v>0.45</v>
      </c>
      <c r="I223" s="26">
        <v>0.19</v>
      </c>
      <c r="J223" s="26">
        <v>0.4</v>
      </c>
      <c r="K223" s="26">
        <v>0.27</v>
      </c>
      <c r="L223" s="26">
        <v>0.34</v>
      </c>
      <c r="M223" s="26">
        <v>0.51</v>
      </c>
      <c r="N223" s="26">
        <v>0.26</v>
      </c>
      <c r="O223" s="26">
        <v>0.25</v>
      </c>
      <c r="P223" s="26">
        <v>0.38</v>
      </c>
      <c r="Q223" s="26">
        <v>0.25</v>
      </c>
      <c r="R223" s="20">
        <f t="shared" si="134"/>
        <v>162.98999999999998</v>
      </c>
      <c r="S223" s="42" t="s">
        <v>251</v>
      </c>
      <c r="T223" s="10"/>
      <c r="U223" s="10"/>
      <c r="V223" s="10"/>
      <c r="W223" s="10"/>
      <c r="X223" s="19">
        <f t="shared" si="135"/>
        <v>0</v>
      </c>
      <c r="Y223" s="10"/>
      <c r="Z223" s="10"/>
    </row>
    <row r="224" spans="1:26" ht="16.5" customHeight="1" x14ac:dyDescent="0.2">
      <c r="A224" s="17">
        <v>177</v>
      </c>
      <c r="B224" s="18" t="s">
        <v>206</v>
      </c>
      <c r="C224" s="19">
        <v>10</v>
      </c>
      <c r="D224" s="19"/>
      <c r="E224" s="20">
        <f t="shared" si="133"/>
        <v>10</v>
      </c>
      <c r="F224" s="19">
        <v>10</v>
      </c>
      <c r="G224" s="19"/>
      <c r="H224" s="19"/>
      <c r="I224" s="19"/>
      <c r="J224" s="19"/>
      <c r="K224" s="19"/>
      <c r="L224" s="19"/>
      <c r="M224" s="19"/>
      <c r="N224" s="19"/>
      <c r="O224" s="19"/>
      <c r="P224" s="19"/>
      <c r="Q224" s="19"/>
      <c r="R224" s="20">
        <f t="shared" si="134"/>
        <v>10</v>
      </c>
      <c r="S224" s="19"/>
      <c r="T224" s="10"/>
      <c r="U224" s="10"/>
      <c r="V224" s="10"/>
      <c r="W224" s="10"/>
      <c r="X224" s="19">
        <f t="shared" si="135"/>
        <v>0</v>
      </c>
      <c r="Y224" s="10"/>
      <c r="Z224" s="10"/>
    </row>
    <row r="225" spans="1:26" ht="16.5" customHeight="1" x14ac:dyDescent="0.2">
      <c r="A225" s="14"/>
      <c r="B225" s="15" t="s">
        <v>252</v>
      </c>
      <c r="C225" s="16">
        <f t="shared" ref="C225:R225" si="136">SUM(C226:C231)</f>
        <v>517.69000000000005</v>
      </c>
      <c r="D225" s="16">
        <f t="shared" si="136"/>
        <v>0</v>
      </c>
      <c r="E225" s="16">
        <f t="shared" si="136"/>
        <v>517.69000000000005</v>
      </c>
      <c r="F225" s="16">
        <f t="shared" si="136"/>
        <v>517.69000000000005</v>
      </c>
      <c r="G225" s="16">
        <f t="shared" si="136"/>
        <v>0</v>
      </c>
      <c r="H225" s="16">
        <f t="shared" si="136"/>
        <v>0</v>
      </c>
      <c r="I225" s="16">
        <f t="shared" si="136"/>
        <v>0</v>
      </c>
      <c r="J225" s="16">
        <f t="shared" si="136"/>
        <v>0</v>
      </c>
      <c r="K225" s="16">
        <f t="shared" si="136"/>
        <v>0</v>
      </c>
      <c r="L225" s="16">
        <f t="shared" si="136"/>
        <v>0</v>
      </c>
      <c r="M225" s="16">
        <f t="shared" si="136"/>
        <v>0</v>
      </c>
      <c r="N225" s="16">
        <f t="shared" si="136"/>
        <v>0</v>
      </c>
      <c r="O225" s="16">
        <f t="shared" si="136"/>
        <v>0</v>
      </c>
      <c r="P225" s="16">
        <f t="shared" si="136"/>
        <v>0</v>
      </c>
      <c r="Q225" s="16">
        <f t="shared" si="136"/>
        <v>0</v>
      </c>
      <c r="R225" s="16">
        <f t="shared" si="136"/>
        <v>517.69000000000005</v>
      </c>
      <c r="S225" s="16"/>
      <c r="T225" s="10"/>
      <c r="U225" s="10"/>
      <c r="V225" s="10"/>
      <c r="W225" s="10"/>
      <c r="X225" s="16">
        <f>SUM(X226:X231)</f>
        <v>0</v>
      </c>
      <c r="Y225" s="10"/>
      <c r="Z225" s="10"/>
    </row>
    <row r="226" spans="1:26" ht="16.5" customHeight="1" x14ac:dyDescent="0.2">
      <c r="A226" s="17">
        <v>178</v>
      </c>
      <c r="B226" s="18" t="s">
        <v>253</v>
      </c>
      <c r="C226" s="19">
        <v>0</v>
      </c>
      <c r="D226" s="19"/>
      <c r="E226" s="20">
        <f t="shared" ref="E226:E231" si="137">C226+D226</f>
        <v>0</v>
      </c>
      <c r="F226" s="19"/>
      <c r="G226" s="19"/>
      <c r="H226" s="19"/>
      <c r="I226" s="19"/>
      <c r="J226" s="19"/>
      <c r="K226" s="19"/>
      <c r="L226" s="19"/>
      <c r="M226" s="19"/>
      <c r="N226" s="19"/>
      <c r="O226" s="19"/>
      <c r="P226" s="19"/>
      <c r="Q226" s="19"/>
      <c r="R226" s="20">
        <f t="shared" ref="R226:R231" si="138">SUM(F226:Q226)</f>
        <v>0</v>
      </c>
      <c r="S226" s="19"/>
      <c r="T226" s="10"/>
      <c r="U226" s="10"/>
      <c r="V226" s="10"/>
      <c r="W226" s="10"/>
      <c r="X226" s="19">
        <f t="shared" ref="X226:X231" si="139">E226-R226</f>
        <v>0</v>
      </c>
      <c r="Y226" s="10"/>
      <c r="Z226" s="10"/>
    </row>
    <row r="227" spans="1:26" ht="16.5" customHeight="1" x14ac:dyDescent="0.2">
      <c r="A227" s="17">
        <v>179</v>
      </c>
      <c r="B227" s="18" t="s">
        <v>114</v>
      </c>
      <c r="C227" s="19">
        <v>0</v>
      </c>
      <c r="D227" s="19"/>
      <c r="E227" s="20">
        <f t="shared" si="137"/>
        <v>0</v>
      </c>
      <c r="F227" s="19"/>
      <c r="G227" s="19"/>
      <c r="H227" s="19"/>
      <c r="I227" s="19"/>
      <c r="J227" s="19"/>
      <c r="K227" s="19"/>
      <c r="L227" s="19"/>
      <c r="M227" s="19"/>
      <c r="N227" s="19"/>
      <c r="O227" s="19"/>
      <c r="P227" s="19"/>
      <c r="Q227" s="19"/>
      <c r="R227" s="20">
        <f t="shared" si="138"/>
        <v>0</v>
      </c>
      <c r="S227" s="19"/>
      <c r="T227" s="10"/>
      <c r="U227" s="10"/>
      <c r="V227" s="10"/>
      <c r="W227" s="10"/>
      <c r="X227" s="19">
        <f t="shared" si="139"/>
        <v>0</v>
      </c>
      <c r="Y227" s="10"/>
      <c r="Z227" s="10"/>
    </row>
    <row r="228" spans="1:26" ht="16.5" customHeight="1" x14ac:dyDescent="0.2">
      <c r="A228" s="17">
        <v>180</v>
      </c>
      <c r="B228" s="18" t="s">
        <v>254</v>
      </c>
      <c r="C228" s="19">
        <v>475.04</v>
      </c>
      <c r="D228" s="19"/>
      <c r="E228" s="20">
        <f t="shared" si="137"/>
        <v>475.04</v>
      </c>
      <c r="F228" s="19">
        <v>475.04</v>
      </c>
      <c r="G228" s="19"/>
      <c r="H228" s="19"/>
      <c r="I228" s="19"/>
      <c r="J228" s="19"/>
      <c r="K228" s="19"/>
      <c r="L228" s="19"/>
      <c r="M228" s="19"/>
      <c r="N228" s="19"/>
      <c r="O228" s="19"/>
      <c r="P228" s="19"/>
      <c r="Q228" s="19"/>
      <c r="R228" s="20">
        <f t="shared" si="138"/>
        <v>475.04</v>
      </c>
      <c r="S228" s="19"/>
      <c r="T228" s="10"/>
      <c r="U228" s="10"/>
      <c r="V228" s="10"/>
      <c r="W228" s="10"/>
      <c r="X228" s="19">
        <f t="shared" si="139"/>
        <v>0</v>
      </c>
      <c r="Y228" s="10"/>
      <c r="Z228" s="10"/>
    </row>
    <row r="229" spans="1:26" ht="16.5" customHeight="1" x14ac:dyDescent="0.2">
      <c r="A229" s="17">
        <v>181</v>
      </c>
      <c r="B229" s="18" t="s">
        <v>255</v>
      </c>
      <c r="C229" s="19">
        <v>0</v>
      </c>
      <c r="D229" s="19"/>
      <c r="E229" s="20">
        <f t="shared" si="137"/>
        <v>0</v>
      </c>
      <c r="F229" s="19"/>
      <c r="G229" s="19"/>
      <c r="H229" s="19"/>
      <c r="I229" s="19"/>
      <c r="J229" s="19"/>
      <c r="K229" s="19"/>
      <c r="L229" s="19"/>
      <c r="M229" s="19"/>
      <c r="N229" s="19"/>
      <c r="O229" s="19"/>
      <c r="P229" s="19"/>
      <c r="Q229" s="19"/>
      <c r="R229" s="20">
        <f t="shared" si="138"/>
        <v>0</v>
      </c>
      <c r="S229" s="19"/>
      <c r="T229" s="10"/>
      <c r="U229" s="10"/>
      <c r="V229" s="10"/>
      <c r="W229" s="10"/>
      <c r="X229" s="19">
        <f t="shared" si="139"/>
        <v>0</v>
      </c>
      <c r="Y229" s="10"/>
      <c r="Z229" s="10"/>
    </row>
    <row r="230" spans="1:26" ht="16.5" customHeight="1" x14ac:dyDescent="0.2">
      <c r="A230" s="17">
        <v>182</v>
      </c>
      <c r="B230" s="18" t="s">
        <v>256</v>
      </c>
      <c r="C230" s="19">
        <v>0</v>
      </c>
      <c r="D230" s="19"/>
      <c r="E230" s="20">
        <f t="shared" si="137"/>
        <v>0</v>
      </c>
      <c r="F230" s="19"/>
      <c r="G230" s="19"/>
      <c r="H230" s="19"/>
      <c r="I230" s="19"/>
      <c r="J230" s="19"/>
      <c r="K230" s="19"/>
      <c r="L230" s="19"/>
      <c r="M230" s="19"/>
      <c r="N230" s="19"/>
      <c r="O230" s="19"/>
      <c r="P230" s="19"/>
      <c r="Q230" s="19"/>
      <c r="R230" s="20">
        <f t="shared" si="138"/>
        <v>0</v>
      </c>
      <c r="S230" s="19"/>
      <c r="T230" s="10"/>
      <c r="U230" s="10"/>
      <c r="V230" s="10"/>
      <c r="W230" s="10"/>
      <c r="X230" s="19">
        <f t="shared" si="139"/>
        <v>0</v>
      </c>
      <c r="Y230" s="10"/>
      <c r="Z230" s="10"/>
    </row>
    <row r="231" spans="1:26" ht="16.5" customHeight="1" x14ac:dyDescent="0.2">
      <c r="A231" s="17">
        <v>183</v>
      </c>
      <c r="B231" s="18" t="s">
        <v>257</v>
      </c>
      <c r="C231" s="19">
        <v>42.65</v>
      </c>
      <c r="D231" s="19"/>
      <c r="E231" s="20">
        <f t="shared" si="137"/>
        <v>42.65</v>
      </c>
      <c r="F231" s="19">
        <v>42.65</v>
      </c>
      <c r="G231" s="19"/>
      <c r="H231" s="19"/>
      <c r="I231" s="19"/>
      <c r="J231" s="19"/>
      <c r="K231" s="19"/>
      <c r="L231" s="19"/>
      <c r="M231" s="19"/>
      <c r="N231" s="19"/>
      <c r="O231" s="19"/>
      <c r="P231" s="19"/>
      <c r="Q231" s="19"/>
      <c r="R231" s="20">
        <f t="shared" si="138"/>
        <v>42.65</v>
      </c>
      <c r="S231" s="19"/>
      <c r="T231" s="10"/>
      <c r="U231" s="10"/>
      <c r="V231" s="10"/>
      <c r="W231" s="10"/>
      <c r="X231" s="19">
        <f t="shared" si="139"/>
        <v>0</v>
      </c>
      <c r="Y231" s="10"/>
      <c r="Z231" s="10"/>
    </row>
    <row r="232" spans="1:26" ht="16.5" customHeight="1" x14ac:dyDescent="0.2">
      <c r="A232" s="14"/>
      <c r="B232" s="15" t="s">
        <v>258</v>
      </c>
      <c r="C232" s="16">
        <f t="shared" ref="C232:R232" si="140">C233</f>
        <v>0</v>
      </c>
      <c r="D232" s="16">
        <f t="shared" si="140"/>
        <v>0</v>
      </c>
      <c r="E232" s="16">
        <f t="shared" si="140"/>
        <v>0</v>
      </c>
      <c r="F232" s="16">
        <f t="shared" si="140"/>
        <v>0</v>
      </c>
      <c r="G232" s="16">
        <f t="shared" si="140"/>
        <v>0</v>
      </c>
      <c r="H232" s="16">
        <f t="shared" si="140"/>
        <v>0</v>
      </c>
      <c r="I232" s="16">
        <f t="shared" si="140"/>
        <v>0</v>
      </c>
      <c r="J232" s="16">
        <f t="shared" si="140"/>
        <v>0</v>
      </c>
      <c r="K232" s="16">
        <f t="shared" si="140"/>
        <v>0</v>
      </c>
      <c r="L232" s="16">
        <f t="shared" si="140"/>
        <v>0</v>
      </c>
      <c r="M232" s="16">
        <f t="shared" si="140"/>
        <v>0</v>
      </c>
      <c r="N232" s="16">
        <f t="shared" si="140"/>
        <v>0</v>
      </c>
      <c r="O232" s="16">
        <f t="shared" si="140"/>
        <v>0</v>
      </c>
      <c r="P232" s="16">
        <f t="shared" si="140"/>
        <v>0</v>
      </c>
      <c r="Q232" s="16">
        <f t="shared" si="140"/>
        <v>0</v>
      </c>
      <c r="R232" s="16">
        <f t="shared" si="140"/>
        <v>0</v>
      </c>
      <c r="S232" s="16"/>
      <c r="T232" s="10"/>
      <c r="U232" s="10"/>
      <c r="V232" s="10"/>
      <c r="W232" s="10"/>
      <c r="X232" s="16">
        <f>X233</f>
        <v>0</v>
      </c>
      <c r="Y232" s="10"/>
      <c r="Z232" s="10"/>
    </row>
    <row r="233" spans="1:26" ht="16.5" customHeight="1" x14ac:dyDescent="0.2">
      <c r="A233" s="17">
        <v>184</v>
      </c>
      <c r="B233" s="18" t="s">
        <v>259</v>
      </c>
      <c r="C233" s="19">
        <v>0</v>
      </c>
      <c r="D233" s="19"/>
      <c r="E233" s="20">
        <f>C233+D233</f>
        <v>0</v>
      </c>
      <c r="F233" s="19"/>
      <c r="G233" s="19"/>
      <c r="H233" s="19"/>
      <c r="I233" s="19"/>
      <c r="J233" s="19"/>
      <c r="K233" s="19"/>
      <c r="L233" s="19"/>
      <c r="M233" s="19"/>
      <c r="N233" s="19"/>
      <c r="O233" s="19"/>
      <c r="P233" s="19"/>
      <c r="Q233" s="19"/>
      <c r="R233" s="20">
        <f>SUM(F233:Q233)</f>
        <v>0</v>
      </c>
      <c r="S233" s="19"/>
      <c r="T233" s="10"/>
      <c r="U233" s="10"/>
      <c r="V233" s="10"/>
      <c r="W233" s="10"/>
      <c r="X233" s="19">
        <f>E233-R233</f>
        <v>0</v>
      </c>
      <c r="Y233" s="10"/>
      <c r="Z233" s="10"/>
    </row>
    <row r="234" spans="1:26" ht="16.5" customHeight="1" x14ac:dyDescent="0.2">
      <c r="A234" s="14"/>
      <c r="B234" s="15" t="s">
        <v>208</v>
      </c>
      <c r="C234" s="16">
        <f t="shared" ref="C234:R234" si="141">SUM(C235:C240)</f>
        <v>11462.3</v>
      </c>
      <c r="D234" s="16">
        <f t="shared" si="141"/>
        <v>0</v>
      </c>
      <c r="E234" s="16">
        <f t="shared" si="141"/>
        <v>11462.3</v>
      </c>
      <c r="F234" s="16">
        <f t="shared" si="141"/>
        <v>11439.09</v>
      </c>
      <c r="G234" s="16">
        <f t="shared" si="141"/>
        <v>2.35</v>
      </c>
      <c r="H234" s="16">
        <f t="shared" si="141"/>
        <v>2.15</v>
      </c>
      <c r="I234" s="16">
        <f t="shared" si="141"/>
        <v>1.94</v>
      </c>
      <c r="J234" s="16">
        <f t="shared" si="141"/>
        <v>2</v>
      </c>
      <c r="K234" s="16">
        <f t="shared" si="141"/>
        <v>1.94</v>
      </c>
      <c r="L234" s="16">
        <f t="shared" si="141"/>
        <v>2.0299999999999998</v>
      </c>
      <c r="M234" s="16">
        <f t="shared" si="141"/>
        <v>2.69</v>
      </c>
      <c r="N234" s="16">
        <f t="shared" si="141"/>
        <v>2.2000000000000002</v>
      </c>
      <c r="O234" s="16">
        <f t="shared" si="141"/>
        <v>2.0299999999999998</v>
      </c>
      <c r="P234" s="16">
        <f t="shared" si="141"/>
        <v>1.94</v>
      </c>
      <c r="Q234" s="16">
        <f t="shared" si="141"/>
        <v>1.94</v>
      </c>
      <c r="R234" s="16">
        <f t="shared" si="141"/>
        <v>11462.3</v>
      </c>
      <c r="S234" s="16"/>
      <c r="T234" s="10"/>
      <c r="U234" s="10"/>
      <c r="V234" s="10"/>
      <c r="W234" s="10"/>
      <c r="X234" s="16">
        <f>SUM(X235:X240)</f>
        <v>0</v>
      </c>
      <c r="Y234" s="10"/>
      <c r="Z234" s="10"/>
    </row>
    <row r="235" spans="1:26" ht="16.5" customHeight="1" x14ac:dyDescent="0.2">
      <c r="A235" s="17">
        <v>185</v>
      </c>
      <c r="B235" s="18" t="s">
        <v>260</v>
      </c>
      <c r="C235" s="19">
        <v>8529.58</v>
      </c>
      <c r="D235" s="19"/>
      <c r="E235" s="20">
        <f t="shared" ref="E235:E240" si="142">C235+D235</f>
        <v>8529.58</v>
      </c>
      <c r="F235" s="19">
        <f>C235</f>
        <v>8529.58</v>
      </c>
      <c r="G235" s="19"/>
      <c r="H235" s="19"/>
      <c r="I235" s="19"/>
      <c r="J235" s="19"/>
      <c r="K235" s="19"/>
      <c r="L235" s="19"/>
      <c r="M235" s="19"/>
      <c r="N235" s="19"/>
      <c r="O235" s="19"/>
      <c r="P235" s="19"/>
      <c r="Q235" s="19"/>
      <c r="R235" s="20">
        <f t="shared" ref="R235:R240" si="143">SUM(F235:Q235)</f>
        <v>8529.58</v>
      </c>
      <c r="S235" s="19"/>
      <c r="T235" s="10"/>
      <c r="U235" s="10"/>
      <c r="V235" s="10"/>
      <c r="W235" s="10"/>
      <c r="X235" s="19">
        <f t="shared" ref="X235:X240" si="144">E235-R235</f>
        <v>0</v>
      </c>
      <c r="Y235" s="10"/>
      <c r="Z235" s="10"/>
    </row>
    <row r="236" spans="1:26" ht="16.5" customHeight="1" x14ac:dyDescent="0.2">
      <c r="A236" s="17">
        <v>186</v>
      </c>
      <c r="B236" s="18" t="s">
        <v>261</v>
      </c>
      <c r="C236" s="19">
        <v>23.21</v>
      </c>
      <c r="D236" s="19"/>
      <c r="E236" s="20">
        <f t="shared" si="142"/>
        <v>23.21</v>
      </c>
      <c r="F236" s="19"/>
      <c r="G236" s="22">
        <v>2.35</v>
      </c>
      <c r="H236" s="23">
        <v>2.15</v>
      </c>
      <c r="I236" s="23">
        <v>1.94</v>
      </c>
      <c r="J236" s="23">
        <v>2</v>
      </c>
      <c r="K236" s="23">
        <v>1.94</v>
      </c>
      <c r="L236" s="23">
        <v>2.0299999999999998</v>
      </c>
      <c r="M236" s="23">
        <v>2.69</v>
      </c>
      <c r="N236" s="23">
        <v>2.2000000000000002</v>
      </c>
      <c r="O236" s="23">
        <v>2.0299999999999998</v>
      </c>
      <c r="P236" s="23">
        <v>1.94</v>
      </c>
      <c r="Q236" s="23">
        <v>1.94</v>
      </c>
      <c r="R236" s="20">
        <f t="shared" si="143"/>
        <v>23.21</v>
      </c>
      <c r="S236" s="19"/>
      <c r="T236" s="10"/>
      <c r="U236" s="10"/>
      <c r="V236" s="10"/>
      <c r="W236" s="10"/>
      <c r="X236" s="19">
        <f t="shared" si="144"/>
        <v>0</v>
      </c>
      <c r="Y236" s="10"/>
      <c r="Z236" s="10"/>
    </row>
    <row r="237" spans="1:26" ht="16.5" customHeight="1" x14ac:dyDescent="0.2">
      <c r="A237" s="17">
        <v>187</v>
      </c>
      <c r="B237" s="18" t="s">
        <v>262</v>
      </c>
      <c r="C237" s="19">
        <v>1380</v>
      </c>
      <c r="D237" s="19"/>
      <c r="E237" s="20">
        <f t="shared" si="142"/>
        <v>1380</v>
      </c>
      <c r="F237" s="19">
        <f t="shared" ref="F237:F238" si="145">C237</f>
        <v>1380</v>
      </c>
      <c r="G237" s="19"/>
      <c r="H237" s="19"/>
      <c r="I237" s="19"/>
      <c r="J237" s="19"/>
      <c r="K237" s="19"/>
      <c r="L237" s="19"/>
      <c r="M237" s="19"/>
      <c r="N237" s="19"/>
      <c r="O237" s="19"/>
      <c r="P237" s="19"/>
      <c r="Q237" s="19"/>
      <c r="R237" s="20">
        <f t="shared" si="143"/>
        <v>1380</v>
      </c>
      <c r="S237" s="19"/>
      <c r="T237" s="10"/>
      <c r="U237" s="10"/>
      <c r="V237" s="10"/>
      <c r="W237" s="10"/>
      <c r="X237" s="19">
        <f t="shared" si="144"/>
        <v>0</v>
      </c>
      <c r="Y237" s="10"/>
      <c r="Z237" s="10"/>
    </row>
    <row r="238" spans="1:26" ht="16.5" customHeight="1" x14ac:dyDescent="0.2">
      <c r="A238" s="17">
        <v>188</v>
      </c>
      <c r="B238" s="18" t="s">
        <v>211</v>
      </c>
      <c r="C238" s="19">
        <v>1497.6</v>
      </c>
      <c r="D238" s="19"/>
      <c r="E238" s="20">
        <f t="shared" si="142"/>
        <v>1497.6</v>
      </c>
      <c r="F238" s="19">
        <f t="shared" si="145"/>
        <v>1497.6</v>
      </c>
      <c r="G238" s="19"/>
      <c r="H238" s="19"/>
      <c r="I238" s="19"/>
      <c r="J238" s="19"/>
      <c r="K238" s="19"/>
      <c r="L238" s="19"/>
      <c r="M238" s="19"/>
      <c r="N238" s="19"/>
      <c r="O238" s="19"/>
      <c r="P238" s="19"/>
      <c r="Q238" s="19"/>
      <c r="R238" s="20">
        <f t="shared" si="143"/>
        <v>1497.6</v>
      </c>
      <c r="S238" s="19"/>
      <c r="T238" s="10"/>
      <c r="U238" s="10"/>
      <c r="V238" s="10"/>
      <c r="W238" s="10"/>
      <c r="X238" s="19">
        <f t="shared" si="144"/>
        <v>0</v>
      </c>
      <c r="Y238" s="10"/>
      <c r="Z238" s="10"/>
    </row>
    <row r="239" spans="1:26" ht="16.5" customHeight="1" x14ac:dyDescent="0.2">
      <c r="A239" s="17">
        <v>189</v>
      </c>
      <c r="B239" s="18" t="s">
        <v>213</v>
      </c>
      <c r="C239" s="19">
        <v>0</v>
      </c>
      <c r="D239" s="19"/>
      <c r="E239" s="20">
        <f t="shared" si="142"/>
        <v>0</v>
      </c>
      <c r="F239" s="19"/>
      <c r="G239" s="19"/>
      <c r="H239" s="19"/>
      <c r="I239" s="19"/>
      <c r="J239" s="19"/>
      <c r="K239" s="19"/>
      <c r="L239" s="19"/>
      <c r="M239" s="19"/>
      <c r="N239" s="19"/>
      <c r="O239" s="19"/>
      <c r="P239" s="19"/>
      <c r="Q239" s="19"/>
      <c r="R239" s="20">
        <f t="shared" si="143"/>
        <v>0</v>
      </c>
      <c r="S239" s="19"/>
      <c r="T239" s="10"/>
      <c r="U239" s="10"/>
      <c r="V239" s="10"/>
      <c r="W239" s="10"/>
      <c r="X239" s="19">
        <f t="shared" si="144"/>
        <v>0</v>
      </c>
      <c r="Y239" s="10"/>
      <c r="Z239" s="10"/>
    </row>
    <row r="240" spans="1:26" ht="16.5" customHeight="1" x14ac:dyDescent="0.2">
      <c r="A240" s="17">
        <v>190</v>
      </c>
      <c r="B240" s="18" t="s">
        <v>263</v>
      </c>
      <c r="C240" s="19">
        <v>31.91</v>
      </c>
      <c r="D240" s="19"/>
      <c r="E240" s="20">
        <f t="shared" si="142"/>
        <v>31.91</v>
      </c>
      <c r="F240" s="19">
        <f>C240</f>
        <v>31.91</v>
      </c>
      <c r="G240" s="19"/>
      <c r="H240" s="19"/>
      <c r="I240" s="19"/>
      <c r="J240" s="19"/>
      <c r="K240" s="19"/>
      <c r="L240" s="19"/>
      <c r="M240" s="19"/>
      <c r="N240" s="19"/>
      <c r="O240" s="19"/>
      <c r="P240" s="19"/>
      <c r="Q240" s="19"/>
      <c r="R240" s="20">
        <f t="shared" si="143"/>
        <v>31.91</v>
      </c>
      <c r="S240" s="19"/>
      <c r="T240" s="10"/>
      <c r="U240" s="10"/>
      <c r="V240" s="10"/>
      <c r="W240" s="10"/>
      <c r="X240" s="19">
        <f t="shared" si="144"/>
        <v>0</v>
      </c>
      <c r="Y240" s="10"/>
      <c r="Z240" s="10"/>
    </row>
    <row r="241" spans="1:26" ht="16.5" customHeight="1" x14ac:dyDescent="0.2">
      <c r="A241" s="14"/>
      <c r="B241" s="15" t="s">
        <v>264</v>
      </c>
      <c r="C241" s="16">
        <f t="shared" ref="C241:R241" si="146">C242+C243</f>
        <v>0</v>
      </c>
      <c r="D241" s="16">
        <f t="shared" si="146"/>
        <v>0</v>
      </c>
      <c r="E241" s="16">
        <f t="shared" si="146"/>
        <v>0</v>
      </c>
      <c r="F241" s="16">
        <f t="shared" si="146"/>
        <v>0</v>
      </c>
      <c r="G241" s="16">
        <f t="shared" si="146"/>
        <v>0</v>
      </c>
      <c r="H241" s="16">
        <f t="shared" si="146"/>
        <v>0</v>
      </c>
      <c r="I241" s="16">
        <f t="shared" si="146"/>
        <v>0</v>
      </c>
      <c r="J241" s="16">
        <f t="shared" si="146"/>
        <v>0</v>
      </c>
      <c r="K241" s="16">
        <f t="shared" si="146"/>
        <v>0</v>
      </c>
      <c r="L241" s="16">
        <f t="shared" si="146"/>
        <v>0</v>
      </c>
      <c r="M241" s="16">
        <f t="shared" si="146"/>
        <v>0</v>
      </c>
      <c r="N241" s="16">
        <f t="shared" si="146"/>
        <v>0</v>
      </c>
      <c r="O241" s="16">
        <f t="shared" si="146"/>
        <v>0</v>
      </c>
      <c r="P241" s="16">
        <f t="shared" si="146"/>
        <v>0</v>
      </c>
      <c r="Q241" s="16">
        <f t="shared" si="146"/>
        <v>0</v>
      </c>
      <c r="R241" s="16">
        <f t="shared" si="146"/>
        <v>0</v>
      </c>
      <c r="S241" s="16"/>
      <c r="T241" s="10"/>
      <c r="U241" s="10"/>
      <c r="V241" s="10"/>
      <c r="W241" s="10"/>
      <c r="X241" s="16">
        <f>X242+X243</f>
        <v>0</v>
      </c>
      <c r="Y241" s="10"/>
      <c r="Z241" s="10"/>
    </row>
    <row r="242" spans="1:26" ht="16.5" customHeight="1" x14ac:dyDescent="0.2">
      <c r="A242" s="17">
        <v>191</v>
      </c>
      <c r="B242" s="18" t="s">
        <v>265</v>
      </c>
      <c r="C242" s="19">
        <v>0</v>
      </c>
      <c r="D242" s="19"/>
      <c r="E242" s="20">
        <f t="shared" ref="E242:E243" si="147">C242+D242</f>
        <v>0</v>
      </c>
      <c r="F242" s="19"/>
      <c r="G242" s="19"/>
      <c r="H242" s="19"/>
      <c r="I242" s="19"/>
      <c r="J242" s="19"/>
      <c r="K242" s="19"/>
      <c r="L242" s="19"/>
      <c r="M242" s="19"/>
      <c r="N242" s="19"/>
      <c r="O242" s="19"/>
      <c r="P242" s="19"/>
      <c r="Q242" s="19"/>
      <c r="R242" s="20">
        <f t="shared" ref="R242:R243" si="148">SUM(F242:Q242)</f>
        <v>0</v>
      </c>
      <c r="S242" s="19"/>
      <c r="T242" s="10"/>
      <c r="U242" s="10"/>
      <c r="V242" s="10"/>
      <c r="W242" s="10"/>
      <c r="X242" s="19">
        <f t="shared" ref="X242:X243" si="149">E242-R242</f>
        <v>0</v>
      </c>
      <c r="Y242" s="10"/>
      <c r="Z242" s="10"/>
    </row>
    <row r="243" spans="1:26" ht="16.5" customHeight="1" x14ac:dyDescent="0.2">
      <c r="A243" s="17">
        <v>192</v>
      </c>
      <c r="B243" s="18" t="s">
        <v>266</v>
      </c>
      <c r="C243" s="19">
        <v>0</v>
      </c>
      <c r="D243" s="19"/>
      <c r="E243" s="20">
        <f t="shared" si="147"/>
        <v>0</v>
      </c>
      <c r="F243" s="19"/>
      <c r="G243" s="19"/>
      <c r="H243" s="19"/>
      <c r="I243" s="19"/>
      <c r="J243" s="19"/>
      <c r="K243" s="19"/>
      <c r="L243" s="19"/>
      <c r="M243" s="19"/>
      <c r="N243" s="19"/>
      <c r="O243" s="19"/>
      <c r="P243" s="19"/>
      <c r="Q243" s="19"/>
      <c r="R243" s="20">
        <f t="shared" si="148"/>
        <v>0</v>
      </c>
      <c r="S243" s="19"/>
      <c r="T243" s="10"/>
      <c r="U243" s="10"/>
      <c r="V243" s="10"/>
      <c r="W243" s="10"/>
      <c r="X243" s="19">
        <f t="shared" si="149"/>
        <v>0</v>
      </c>
      <c r="Y243" s="10"/>
      <c r="Z243" s="10"/>
    </row>
    <row r="244" spans="1:26" ht="16.5" customHeight="1" x14ac:dyDescent="0.2">
      <c r="A244" s="14"/>
      <c r="B244" s="15" t="s">
        <v>214</v>
      </c>
      <c r="C244" s="16">
        <f t="shared" ref="C244:R244" si="150">C245+C246</f>
        <v>117.89</v>
      </c>
      <c r="D244" s="16">
        <f t="shared" si="150"/>
        <v>0</v>
      </c>
      <c r="E244" s="16">
        <f t="shared" si="150"/>
        <v>117.89</v>
      </c>
      <c r="F244" s="16">
        <f t="shared" si="150"/>
        <v>14.69</v>
      </c>
      <c r="G244" s="16">
        <f t="shared" si="150"/>
        <v>17.399999999999999</v>
      </c>
      <c r="H244" s="16">
        <f t="shared" si="150"/>
        <v>10.199999999999999</v>
      </c>
      <c r="I244" s="16">
        <f t="shared" si="150"/>
        <v>6.6</v>
      </c>
      <c r="J244" s="16">
        <f t="shared" si="150"/>
        <v>10.199999999999999</v>
      </c>
      <c r="K244" s="16">
        <f t="shared" si="150"/>
        <v>6.6</v>
      </c>
      <c r="L244" s="16">
        <f t="shared" si="150"/>
        <v>8.4</v>
      </c>
      <c r="M244" s="16">
        <f t="shared" si="150"/>
        <v>13.8</v>
      </c>
      <c r="N244" s="16">
        <f t="shared" si="150"/>
        <v>6.6</v>
      </c>
      <c r="O244" s="16">
        <f t="shared" si="150"/>
        <v>8.4</v>
      </c>
      <c r="P244" s="16">
        <f t="shared" si="150"/>
        <v>6.6</v>
      </c>
      <c r="Q244" s="16">
        <f t="shared" si="150"/>
        <v>8.4</v>
      </c>
      <c r="R244" s="16">
        <f t="shared" si="150"/>
        <v>117.88999999999999</v>
      </c>
      <c r="S244" s="16"/>
      <c r="T244" s="10"/>
      <c r="U244" s="10"/>
      <c r="V244" s="10"/>
      <c r="W244" s="10"/>
      <c r="X244" s="16">
        <f>X245+X246</f>
        <v>0</v>
      </c>
      <c r="Y244" s="10"/>
      <c r="Z244" s="10"/>
    </row>
    <row r="245" spans="1:26" ht="16.5" customHeight="1" x14ac:dyDescent="0.2">
      <c r="A245" s="17">
        <v>193</v>
      </c>
      <c r="B245" s="18" t="s">
        <v>267</v>
      </c>
      <c r="C245" s="19">
        <v>0</v>
      </c>
      <c r="D245" s="19"/>
      <c r="E245" s="20">
        <f t="shared" ref="E245:E246" si="151">C245+D245</f>
        <v>0</v>
      </c>
      <c r="F245" s="19"/>
      <c r="G245" s="19"/>
      <c r="H245" s="19"/>
      <c r="I245" s="19"/>
      <c r="J245" s="19"/>
      <c r="K245" s="19"/>
      <c r="L245" s="19"/>
      <c r="M245" s="19"/>
      <c r="N245" s="19"/>
      <c r="O245" s="19"/>
      <c r="P245" s="19"/>
      <c r="Q245" s="19"/>
      <c r="R245" s="20">
        <f t="shared" ref="R245:R246" si="152">SUM(F245:Q245)</f>
        <v>0</v>
      </c>
      <c r="S245" s="19"/>
      <c r="T245" s="10"/>
      <c r="U245" s="10"/>
      <c r="V245" s="10"/>
      <c r="W245" s="10"/>
      <c r="X245" s="19">
        <f t="shared" ref="X245:X246" si="153">E245-R245</f>
        <v>0</v>
      </c>
      <c r="Y245" s="10"/>
      <c r="Z245" s="10"/>
    </row>
    <row r="246" spans="1:26" ht="16.5" customHeight="1" x14ac:dyDescent="0.2">
      <c r="A246" s="17">
        <v>194</v>
      </c>
      <c r="B246" s="18" t="s">
        <v>215</v>
      </c>
      <c r="C246" s="19">
        <v>117.89</v>
      </c>
      <c r="D246" s="19"/>
      <c r="E246" s="20">
        <f t="shared" si="151"/>
        <v>117.89</v>
      </c>
      <c r="F246" s="19">
        <v>14.69</v>
      </c>
      <c r="G246" s="19">
        <v>17.399999999999999</v>
      </c>
      <c r="H246" s="19">
        <v>10.199999999999999</v>
      </c>
      <c r="I246" s="19">
        <v>6.6</v>
      </c>
      <c r="J246" s="19">
        <v>10.199999999999999</v>
      </c>
      <c r="K246" s="19">
        <v>6.6</v>
      </c>
      <c r="L246" s="19">
        <v>8.4</v>
      </c>
      <c r="M246" s="19">
        <v>13.8</v>
      </c>
      <c r="N246" s="19">
        <v>6.6</v>
      </c>
      <c r="O246" s="19">
        <v>8.4</v>
      </c>
      <c r="P246" s="19">
        <v>6.6</v>
      </c>
      <c r="Q246" s="19">
        <v>8.4</v>
      </c>
      <c r="R246" s="20">
        <f t="shared" si="152"/>
        <v>117.88999999999999</v>
      </c>
      <c r="S246" s="19"/>
      <c r="T246" s="10"/>
      <c r="U246" s="10"/>
      <c r="V246" s="10"/>
      <c r="W246" s="10"/>
      <c r="X246" s="19">
        <f t="shared" si="153"/>
        <v>0</v>
      </c>
      <c r="Y246" s="10"/>
      <c r="Z246" s="10"/>
    </row>
    <row r="247" spans="1:26" ht="16.5" customHeight="1" x14ac:dyDescent="0.2">
      <c r="A247" s="14"/>
      <c r="B247" s="15" t="s">
        <v>268</v>
      </c>
      <c r="C247" s="16">
        <f t="shared" ref="C247:R247" si="154">C248+C249+C250</f>
        <v>499.25</v>
      </c>
      <c r="D247" s="16">
        <f t="shared" si="154"/>
        <v>0</v>
      </c>
      <c r="E247" s="16">
        <f t="shared" si="154"/>
        <v>499.25</v>
      </c>
      <c r="F247" s="16">
        <f t="shared" si="154"/>
        <v>420.06</v>
      </c>
      <c r="G247" s="16">
        <f t="shared" si="154"/>
        <v>15.776999999999999</v>
      </c>
      <c r="H247" s="16">
        <f t="shared" si="154"/>
        <v>9.0739999999999998</v>
      </c>
      <c r="I247" s="16">
        <f t="shared" si="154"/>
        <v>3.03</v>
      </c>
      <c r="J247" s="16">
        <f t="shared" si="154"/>
        <v>7.774</v>
      </c>
      <c r="K247" s="16">
        <f t="shared" si="154"/>
        <v>5.1280000000000001</v>
      </c>
      <c r="L247" s="16">
        <f t="shared" si="154"/>
        <v>6.0510000000000002</v>
      </c>
      <c r="M247" s="16">
        <f t="shared" si="154"/>
        <v>11.964</v>
      </c>
      <c r="N247" s="16">
        <f t="shared" si="154"/>
        <v>4.83</v>
      </c>
      <c r="O247" s="16">
        <f t="shared" si="154"/>
        <v>5.2080000000000002</v>
      </c>
      <c r="P247" s="16">
        <f t="shared" si="154"/>
        <v>6.0839999999999996</v>
      </c>
      <c r="Q247" s="16">
        <f t="shared" si="154"/>
        <v>4.2699999999999996</v>
      </c>
      <c r="R247" s="16">
        <f t="shared" si="154"/>
        <v>499.24999999999994</v>
      </c>
      <c r="S247" s="16"/>
      <c r="T247" s="10"/>
      <c r="U247" s="10"/>
      <c r="V247" s="10"/>
      <c r="W247" s="10"/>
      <c r="X247" s="16">
        <f>X248+X249+X250</f>
        <v>0</v>
      </c>
      <c r="Y247" s="10"/>
      <c r="Z247" s="10"/>
    </row>
    <row r="248" spans="1:26" ht="16.5" customHeight="1" x14ac:dyDescent="0.2">
      <c r="A248" s="17">
        <v>195</v>
      </c>
      <c r="B248" s="18" t="s">
        <v>269</v>
      </c>
      <c r="C248" s="19">
        <v>380</v>
      </c>
      <c r="D248" s="19"/>
      <c r="E248" s="20">
        <f t="shared" ref="E248:E253" si="155">C248+D248</f>
        <v>380</v>
      </c>
      <c r="F248" s="19">
        <f>301.69-0.88</f>
        <v>300.81</v>
      </c>
      <c r="G248" s="19">
        <v>15.776999999999999</v>
      </c>
      <c r="H248" s="19">
        <v>9.0739999999999998</v>
      </c>
      <c r="I248" s="19">
        <v>3.03</v>
      </c>
      <c r="J248" s="19">
        <v>7.774</v>
      </c>
      <c r="K248" s="19">
        <v>5.1280000000000001</v>
      </c>
      <c r="L248" s="19">
        <v>6.0510000000000002</v>
      </c>
      <c r="M248" s="19">
        <v>11.964</v>
      </c>
      <c r="N248" s="19">
        <v>4.83</v>
      </c>
      <c r="O248" s="19">
        <v>5.2080000000000002</v>
      </c>
      <c r="P248" s="19">
        <v>6.0839999999999996</v>
      </c>
      <c r="Q248" s="19">
        <v>4.2699999999999996</v>
      </c>
      <c r="R248" s="20">
        <f t="shared" ref="R248:R253" si="156">SUM(F248:Q248)</f>
        <v>379.99999999999994</v>
      </c>
      <c r="S248" s="19" t="s">
        <v>270</v>
      </c>
      <c r="T248" s="10"/>
      <c r="U248" s="10"/>
      <c r="V248" s="10"/>
      <c r="W248" s="10"/>
      <c r="X248" s="19">
        <f t="shared" ref="X248:X253" si="157">E248-R248</f>
        <v>0</v>
      </c>
      <c r="Y248" s="10"/>
      <c r="Z248" s="10"/>
    </row>
    <row r="249" spans="1:26" ht="16.5" customHeight="1" x14ac:dyDescent="0.2">
      <c r="A249" s="17">
        <v>196</v>
      </c>
      <c r="B249" s="18" t="s">
        <v>271</v>
      </c>
      <c r="C249" s="19">
        <v>119.25</v>
      </c>
      <c r="D249" s="19"/>
      <c r="E249" s="20">
        <f t="shared" si="155"/>
        <v>119.25</v>
      </c>
      <c r="F249" s="19">
        <v>119.25</v>
      </c>
      <c r="G249" s="19">
        <v>0</v>
      </c>
      <c r="H249" s="19">
        <v>0</v>
      </c>
      <c r="I249" s="19">
        <v>0</v>
      </c>
      <c r="J249" s="19">
        <v>0</v>
      </c>
      <c r="K249" s="19">
        <v>0</v>
      </c>
      <c r="L249" s="19">
        <v>0</v>
      </c>
      <c r="M249" s="19">
        <v>0</v>
      </c>
      <c r="N249" s="19">
        <v>0</v>
      </c>
      <c r="O249" s="19">
        <v>0</v>
      </c>
      <c r="P249" s="19">
        <v>0</v>
      </c>
      <c r="Q249" s="19">
        <v>0</v>
      </c>
      <c r="R249" s="20">
        <f t="shared" si="156"/>
        <v>119.25</v>
      </c>
      <c r="S249" s="19"/>
      <c r="T249" s="10"/>
      <c r="U249" s="10"/>
      <c r="V249" s="10"/>
      <c r="W249" s="10"/>
      <c r="X249" s="19">
        <f t="shared" si="157"/>
        <v>0</v>
      </c>
      <c r="Y249" s="10"/>
      <c r="Z249" s="10"/>
    </row>
    <row r="250" spans="1:26" ht="16.5" customHeight="1" x14ac:dyDescent="0.2">
      <c r="A250" s="17">
        <v>197</v>
      </c>
      <c r="B250" s="18" t="s">
        <v>272</v>
      </c>
      <c r="C250" s="19">
        <v>0</v>
      </c>
      <c r="D250" s="19"/>
      <c r="E250" s="20">
        <f t="shared" si="155"/>
        <v>0</v>
      </c>
      <c r="F250" s="19"/>
      <c r="G250" s="19"/>
      <c r="H250" s="19"/>
      <c r="I250" s="19"/>
      <c r="J250" s="19"/>
      <c r="K250" s="19"/>
      <c r="L250" s="19"/>
      <c r="M250" s="19"/>
      <c r="N250" s="19"/>
      <c r="O250" s="19"/>
      <c r="P250" s="19"/>
      <c r="Q250" s="19"/>
      <c r="R250" s="20">
        <f t="shared" si="156"/>
        <v>0</v>
      </c>
      <c r="S250" s="19"/>
      <c r="T250" s="10"/>
      <c r="U250" s="10"/>
      <c r="V250" s="10"/>
      <c r="W250" s="10"/>
      <c r="X250" s="19">
        <f t="shared" si="157"/>
        <v>0</v>
      </c>
      <c r="Y250" s="10"/>
      <c r="Z250" s="10"/>
    </row>
    <row r="251" spans="1:26" ht="16.5" customHeight="1" x14ac:dyDescent="0.2">
      <c r="A251" s="14">
        <v>198</v>
      </c>
      <c r="B251" s="15" t="s">
        <v>218</v>
      </c>
      <c r="C251" s="16">
        <v>0</v>
      </c>
      <c r="D251" s="16"/>
      <c r="E251" s="16">
        <f t="shared" si="155"/>
        <v>0</v>
      </c>
      <c r="F251" s="16"/>
      <c r="G251" s="16"/>
      <c r="H251" s="16"/>
      <c r="I251" s="16"/>
      <c r="J251" s="16"/>
      <c r="K251" s="16"/>
      <c r="L251" s="16"/>
      <c r="M251" s="16"/>
      <c r="N251" s="16"/>
      <c r="O251" s="16"/>
      <c r="P251" s="16"/>
      <c r="Q251" s="16"/>
      <c r="R251" s="16">
        <f t="shared" si="156"/>
        <v>0</v>
      </c>
      <c r="S251" s="16"/>
      <c r="T251" s="10"/>
      <c r="U251" s="10"/>
      <c r="V251" s="10"/>
      <c r="W251" s="10"/>
      <c r="X251" s="16">
        <f t="shared" si="157"/>
        <v>0</v>
      </c>
      <c r="Y251" s="10"/>
      <c r="Z251" s="10"/>
    </row>
    <row r="252" spans="1:26" ht="16.5" customHeight="1" x14ac:dyDescent="0.2">
      <c r="A252" s="14">
        <v>199</v>
      </c>
      <c r="B252" s="15" t="s">
        <v>219</v>
      </c>
      <c r="C252" s="16">
        <v>1089.0999999999999</v>
      </c>
      <c r="D252" s="16"/>
      <c r="E252" s="16">
        <f t="shared" si="155"/>
        <v>1089.0999999999999</v>
      </c>
      <c r="F252" s="16">
        <v>0</v>
      </c>
      <c r="G252" s="49">
        <v>186.2</v>
      </c>
      <c r="H252" s="50">
        <v>137.5</v>
      </c>
      <c r="I252" s="50">
        <v>47.4</v>
      </c>
      <c r="J252" s="50">
        <v>70.25</v>
      </c>
      <c r="K252" s="50">
        <v>44.1</v>
      </c>
      <c r="L252" s="50">
        <v>92.95</v>
      </c>
      <c r="M252" s="50">
        <v>168.7</v>
      </c>
      <c r="N252" s="50">
        <v>74.45</v>
      </c>
      <c r="O252" s="50">
        <v>79.2</v>
      </c>
      <c r="P252" s="50">
        <v>100.55</v>
      </c>
      <c r="Q252" s="50">
        <v>87.8</v>
      </c>
      <c r="R252" s="16">
        <f t="shared" si="156"/>
        <v>1089.0999999999999</v>
      </c>
      <c r="S252" s="51" t="s">
        <v>273</v>
      </c>
      <c r="T252" s="10"/>
      <c r="U252" s="10"/>
      <c r="V252" s="10"/>
      <c r="W252" s="10"/>
      <c r="X252" s="16">
        <f t="shared" si="157"/>
        <v>0</v>
      </c>
      <c r="Y252" s="10"/>
      <c r="Z252" s="10"/>
    </row>
    <row r="253" spans="1:26" ht="16.5" customHeight="1" x14ac:dyDescent="0.2">
      <c r="A253" s="14">
        <v>200</v>
      </c>
      <c r="B253" s="15" t="s">
        <v>274</v>
      </c>
      <c r="C253" s="16">
        <v>25.43</v>
      </c>
      <c r="D253" s="16"/>
      <c r="E253" s="16">
        <f t="shared" si="155"/>
        <v>25.43</v>
      </c>
      <c r="F253" s="16">
        <v>14.5</v>
      </c>
      <c r="G253" s="16">
        <v>0.99399999999999999</v>
      </c>
      <c r="H253" s="16">
        <v>0.99399999999999999</v>
      </c>
      <c r="I253" s="16">
        <v>0.99399999999999999</v>
      </c>
      <c r="J253" s="16">
        <v>0.99399999999999999</v>
      </c>
      <c r="K253" s="16">
        <v>0.99399999999999999</v>
      </c>
      <c r="L253" s="16">
        <v>0.99399999999999999</v>
      </c>
      <c r="M253" s="16">
        <v>0.99399999999999999</v>
      </c>
      <c r="N253" s="16">
        <v>0.99399999999999999</v>
      </c>
      <c r="O253" s="16">
        <v>0.99399999999999999</v>
      </c>
      <c r="P253" s="16">
        <v>0.99399999999999999</v>
      </c>
      <c r="Q253" s="16">
        <v>0.99399999999999999</v>
      </c>
      <c r="R253" s="16">
        <f t="shared" si="156"/>
        <v>25.433999999999997</v>
      </c>
      <c r="S253" s="16"/>
      <c r="T253" s="10"/>
      <c r="U253" s="10"/>
      <c r="V253" s="10"/>
      <c r="W253" s="10"/>
      <c r="X253" s="16">
        <f t="shared" si="157"/>
        <v>-3.9999999999977831E-3</v>
      </c>
      <c r="Y253" s="10"/>
      <c r="Z253" s="10"/>
    </row>
    <row r="254" spans="1:26" ht="16.5" customHeight="1" x14ac:dyDescent="0.25">
      <c r="A254" s="52"/>
      <c r="B254" s="2"/>
      <c r="C254" s="3"/>
      <c r="D254" s="3"/>
      <c r="E254" s="3"/>
      <c r="F254" s="3"/>
      <c r="G254" s="3"/>
      <c r="H254" s="3"/>
      <c r="I254" s="3"/>
      <c r="J254" s="3"/>
      <c r="K254" s="3"/>
      <c r="L254" s="3"/>
      <c r="M254" s="3"/>
      <c r="N254" s="3"/>
      <c r="O254" s="3"/>
      <c r="P254" s="3"/>
      <c r="Q254" s="3"/>
      <c r="R254" s="3"/>
      <c r="S254" s="3"/>
      <c r="T254" s="2"/>
      <c r="U254" s="2"/>
      <c r="V254" s="2"/>
      <c r="W254" s="2"/>
      <c r="X254" s="3"/>
      <c r="Y254" s="2"/>
      <c r="Z254" s="2"/>
    </row>
    <row r="255" spans="1:26" ht="16.5" customHeight="1" x14ac:dyDescent="0.25">
      <c r="A255" s="52"/>
      <c r="B255" s="2"/>
      <c r="C255" s="3"/>
      <c r="D255" s="3"/>
      <c r="E255" s="3"/>
      <c r="F255" s="3"/>
      <c r="G255" s="3"/>
      <c r="H255" s="3"/>
      <c r="I255" s="3"/>
      <c r="J255" s="3"/>
      <c r="K255" s="3"/>
      <c r="L255" s="3"/>
      <c r="M255" s="3"/>
      <c r="N255" s="3"/>
      <c r="O255" s="3"/>
      <c r="P255" s="3"/>
      <c r="Q255" s="3"/>
      <c r="R255" s="3"/>
      <c r="S255" s="3"/>
      <c r="T255" s="2"/>
      <c r="U255" s="2"/>
      <c r="V255" s="2"/>
      <c r="W255" s="2"/>
      <c r="X255" s="3"/>
      <c r="Y255" s="2"/>
      <c r="Z255" s="2"/>
    </row>
    <row r="256" spans="1:26" ht="16.5" customHeight="1" x14ac:dyDescent="0.25">
      <c r="A256" s="52"/>
      <c r="B256" s="2"/>
      <c r="C256" s="3"/>
      <c r="D256" s="3"/>
      <c r="E256" s="3"/>
      <c r="F256" s="3"/>
      <c r="G256" s="3"/>
      <c r="H256" s="3"/>
      <c r="I256" s="3"/>
      <c r="J256" s="3"/>
      <c r="K256" s="3"/>
      <c r="L256" s="3"/>
      <c r="M256" s="3"/>
      <c r="N256" s="3"/>
      <c r="O256" s="3"/>
      <c r="P256" s="3"/>
      <c r="Q256" s="3"/>
      <c r="R256" s="3"/>
      <c r="S256" s="3"/>
      <c r="T256" s="2"/>
      <c r="U256" s="2"/>
      <c r="V256" s="2"/>
      <c r="W256" s="2"/>
      <c r="X256" s="3"/>
      <c r="Y256" s="2"/>
      <c r="Z256" s="2"/>
    </row>
    <row r="257" spans="1:26" ht="16.5" customHeight="1" x14ac:dyDescent="0.25">
      <c r="A257" s="52"/>
      <c r="B257" s="2"/>
      <c r="C257" s="3"/>
      <c r="D257" s="3"/>
      <c r="E257" s="3"/>
      <c r="F257" s="3"/>
      <c r="G257" s="3"/>
      <c r="H257" s="3"/>
      <c r="I257" s="3"/>
      <c r="J257" s="3"/>
      <c r="K257" s="3"/>
      <c r="L257" s="3"/>
      <c r="M257" s="3"/>
      <c r="N257" s="3"/>
      <c r="O257" s="3"/>
      <c r="P257" s="3"/>
      <c r="Q257" s="3"/>
      <c r="R257" s="3"/>
      <c r="S257" s="3"/>
      <c r="T257" s="2"/>
      <c r="U257" s="2"/>
      <c r="V257" s="2"/>
      <c r="W257" s="2"/>
      <c r="X257" s="3"/>
      <c r="Y257" s="2"/>
      <c r="Z257" s="2"/>
    </row>
    <row r="258" spans="1:26" ht="16.5" customHeight="1" x14ac:dyDescent="0.25">
      <c r="A258" s="52"/>
      <c r="B258" s="2"/>
      <c r="C258" s="3"/>
      <c r="D258" s="3"/>
      <c r="E258" s="3"/>
      <c r="F258" s="3"/>
      <c r="G258" s="3"/>
      <c r="H258" s="3"/>
      <c r="I258" s="3"/>
      <c r="J258" s="3"/>
      <c r="K258" s="3"/>
      <c r="L258" s="3"/>
      <c r="M258" s="3"/>
      <c r="N258" s="3"/>
      <c r="O258" s="3"/>
      <c r="P258" s="3"/>
      <c r="Q258" s="3"/>
      <c r="R258" s="3"/>
      <c r="S258" s="3"/>
      <c r="T258" s="2"/>
      <c r="U258" s="2"/>
      <c r="V258" s="2"/>
      <c r="W258" s="2"/>
      <c r="X258" s="3"/>
      <c r="Y258" s="2"/>
      <c r="Z258" s="2"/>
    </row>
    <row r="259" spans="1:26" ht="16.5" customHeight="1" x14ac:dyDescent="0.25">
      <c r="A259" s="52"/>
      <c r="B259" s="2"/>
      <c r="C259" s="3"/>
      <c r="D259" s="3"/>
      <c r="E259" s="3"/>
      <c r="F259" s="3"/>
      <c r="G259" s="3"/>
      <c r="H259" s="3"/>
      <c r="I259" s="3"/>
      <c r="J259" s="3"/>
      <c r="K259" s="3"/>
      <c r="L259" s="3"/>
      <c r="M259" s="3"/>
      <c r="N259" s="3"/>
      <c r="O259" s="3"/>
      <c r="P259" s="3"/>
      <c r="Q259" s="3"/>
      <c r="R259" s="3"/>
      <c r="S259" s="3"/>
      <c r="T259" s="2"/>
      <c r="U259" s="2"/>
      <c r="V259" s="2"/>
      <c r="W259" s="2"/>
      <c r="X259" s="3"/>
      <c r="Y259" s="2"/>
      <c r="Z259" s="2"/>
    </row>
    <row r="260" spans="1:26" ht="16.5" customHeight="1" x14ac:dyDescent="0.25">
      <c r="A260" s="52"/>
      <c r="B260" s="2"/>
      <c r="C260" s="3"/>
      <c r="D260" s="3"/>
      <c r="E260" s="3"/>
      <c r="F260" s="3"/>
      <c r="G260" s="3"/>
      <c r="H260" s="3"/>
      <c r="I260" s="3"/>
      <c r="J260" s="3"/>
      <c r="K260" s="3"/>
      <c r="L260" s="3"/>
      <c r="M260" s="3"/>
      <c r="N260" s="3"/>
      <c r="O260" s="3"/>
      <c r="P260" s="3"/>
      <c r="Q260" s="3"/>
      <c r="R260" s="3"/>
      <c r="S260" s="3"/>
      <c r="T260" s="2"/>
      <c r="U260" s="2"/>
      <c r="V260" s="2"/>
      <c r="W260" s="2"/>
      <c r="X260" s="3"/>
      <c r="Y260" s="2"/>
      <c r="Z260" s="2"/>
    </row>
    <row r="261" spans="1:26" ht="16.5" customHeight="1" x14ac:dyDescent="0.25">
      <c r="A261" s="52"/>
      <c r="B261" s="2"/>
      <c r="C261" s="3"/>
      <c r="D261" s="3"/>
      <c r="E261" s="3"/>
      <c r="F261" s="3"/>
      <c r="G261" s="3"/>
      <c r="H261" s="3"/>
      <c r="I261" s="3"/>
      <c r="J261" s="3"/>
      <c r="K261" s="3"/>
      <c r="L261" s="3"/>
      <c r="M261" s="3"/>
      <c r="N261" s="3"/>
      <c r="O261" s="3"/>
      <c r="P261" s="3"/>
      <c r="Q261" s="3"/>
      <c r="R261" s="3"/>
      <c r="S261" s="3"/>
      <c r="T261" s="2"/>
      <c r="U261" s="2"/>
      <c r="V261" s="2"/>
      <c r="W261" s="2"/>
      <c r="X261" s="3"/>
      <c r="Y261" s="2"/>
      <c r="Z261" s="2"/>
    </row>
    <row r="262" spans="1:26" ht="16.5" customHeight="1" x14ac:dyDescent="0.25">
      <c r="A262" s="52"/>
      <c r="B262" s="2"/>
      <c r="C262" s="3"/>
      <c r="D262" s="3"/>
      <c r="E262" s="3"/>
      <c r="F262" s="3"/>
      <c r="G262" s="3"/>
      <c r="H262" s="3"/>
      <c r="I262" s="3"/>
      <c r="J262" s="3"/>
      <c r="K262" s="3"/>
      <c r="L262" s="3"/>
      <c r="M262" s="3"/>
      <c r="N262" s="3"/>
      <c r="O262" s="3"/>
      <c r="P262" s="3"/>
      <c r="Q262" s="3"/>
      <c r="R262" s="3"/>
      <c r="S262" s="3" t="s">
        <v>275</v>
      </c>
      <c r="T262" s="2"/>
      <c r="U262" s="2"/>
      <c r="V262" s="2"/>
      <c r="W262" s="2"/>
      <c r="X262" s="3"/>
      <c r="Y262" s="2"/>
      <c r="Z262" s="2"/>
    </row>
    <row r="263" spans="1:26" ht="16.5" customHeight="1" x14ac:dyDescent="0.25">
      <c r="A263" s="52"/>
      <c r="B263" s="2"/>
      <c r="C263" s="3"/>
      <c r="D263" s="3"/>
      <c r="E263" s="3"/>
      <c r="F263" s="3"/>
      <c r="G263" s="3"/>
      <c r="H263" s="3"/>
      <c r="I263" s="3"/>
      <c r="J263" s="3"/>
      <c r="K263" s="3"/>
      <c r="L263" s="3"/>
      <c r="M263" s="3"/>
      <c r="N263" s="3"/>
      <c r="O263" s="3"/>
      <c r="P263" s="3"/>
      <c r="Q263" s="3"/>
      <c r="R263" s="3"/>
      <c r="S263" s="3"/>
      <c r="T263" s="2"/>
      <c r="U263" s="2"/>
      <c r="V263" s="2"/>
      <c r="W263" s="2"/>
      <c r="X263" s="3"/>
      <c r="Y263" s="2"/>
      <c r="Z263" s="2"/>
    </row>
    <row r="264" spans="1:26" ht="16.5" customHeight="1" x14ac:dyDescent="0.25">
      <c r="A264" s="52"/>
      <c r="B264" s="2"/>
      <c r="C264" s="3"/>
      <c r="D264" s="3"/>
      <c r="E264" s="3"/>
      <c r="F264" s="3"/>
      <c r="G264" s="3"/>
      <c r="H264" s="3"/>
      <c r="I264" s="3"/>
      <c r="J264" s="3"/>
      <c r="K264" s="3"/>
      <c r="L264" s="3"/>
      <c r="M264" s="3" t="s">
        <v>275</v>
      </c>
      <c r="N264" s="3"/>
      <c r="O264" s="3"/>
      <c r="P264" s="3"/>
      <c r="Q264" s="3"/>
      <c r="R264" s="3"/>
      <c r="S264" s="3"/>
      <c r="T264" s="2"/>
      <c r="U264" s="2"/>
      <c r="V264" s="2"/>
      <c r="W264" s="2"/>
      <c r="X264" s="3"/>
      <c r="Y264" s="2"/>
      <c r="Z264" s="2"/>
    </row>
    <row r="265" spans="1:26" ht="16.5" customHeight="1" x14ac:dyDescent="0.25">
      <c r="A265" s="52"/>
      <c r="B265" s="2"/>
      <c r="C265" s="3"/>
      <c r="D265" s="3"/>
      <c r="E265" s="3"/>
      <c r="F265" s="3"/>
      <c r="G265" s="3"/>
      <c r="H265" s="3"/>
      <c r="I265" s="3"/>
      <c r="J265" s="3"/>
      <c r="K265" s="3"/>
      <c r="L265" s="3"/>
      <c r="M265" s="3"/>
      <c r="N265" s="3"/>
      <c r="O265" s="3"/>
      <c r="P265" s="3"/>
      <c r="Q265" s="3"/>
      <c r="R265" s="3"/>
      <c r="S265" s="3"/>
      <c r="T265" s="2"/>
      <c r="U265" s="2"/>
      <c r="V265" s="2"/>
      <c r="W265" s="2"/>
      <c r="X265" s="3"/>
      <c r="Y265" s="2"/>
      <c r="Z265" s="2"/>
    </row>
    <row r="266" spans="1:26" ht="16.5" customHeight="1" x14ac:dyDescent="0.25">
      <c r="A266" s="52"/>
      <c r="B266" s="2"/>
      <c r="C266" s="3"/>
      <c r="D266" s="3"/>
      <c r="E266" s="3"/>
      <c r="F266" s="3"/>
      <c r="G266" s="3"/>
      <c r="H266" s="3"/>
      <c r="I266" s="3"/>
      <c r="J266" s="3"/>
      <c r="K266" s="3"/>
      <c r="L266" s="3"/>
      <c r="M266" s="3"/>
      <c r="N266" s="3"/>
      <c r="O266" s="3"/>
      <c r="P266" s="3"/>
      <c r="Q266" s="3"/>
      <c r="R266" s="3"/>
      <c r="S266" s="3"/>
      <c r="T266" s="2"/>
      <c r="U266" s="2"/>
      <c r="V266" s="2"/>
      <c r="W266" s="2"/>
      <c r="X266" s="3"/>
      <c r="Y266" s="2"/>
      <c r="Z266" s="2"/>
    </row>
    <row r="267" spans="1:26" ht="16.5" customHeight="1" x14ac:dyDescent="0.25">
      <c r="A267" s="52"/>
      <c r="B267" s="2"/>
      <c r="C267" s="3"/>
      <c r="D267" s="3"/>
      <c r="E267" s="3"/>
      <c r="F267" s="3"/>
      <c r="G267" s="3"/>
      <c r="H267" s="3"/>
      <c r="I267" s="3"/>
      <c r="J267" s="3"/>
      <c r="K267" s="3"/>
      <c r="L267" s="3"/>
      <c r="M267" s="3"/>
      <c r="N267" s="3"/>
      <c r="O267" s="3"/>
      <c r="P267" s="3"/>
      <c r="Q267" s="3"/>
      <c r="R267" s="3"/>
      <c r="S267" s="3"/>
      <c r="T267" s="2"/>
      <c r="U267" s="2"/>
      <c r="V267" s="2"/>
      <c r="W267" s="2"/>
      <c r="X267" s="3"/>
      <c r="Y267" s="2"/>
      <c r="Z267" s="2"/>
    </row>
    <row r="268" spans="1:26" ht="16.5" customHeight="1" x14ac:dyDescent="0.25">
      <c r="A268" s="52"/>
      <c r="B268" s="2"/>
      <c r="C268" s="3"/>
      <c r="D268" s="3"/>
      <c r="E268" s="3"/>
      <c r="F268" s="3"/>
      <c r="G268" s="3"/>
      <c r="H268" s="3"/>
      <c r="I268" s="3"/>
      <c r="J268" s="3"/>
      <c r="K268" s="3"/>
      <c r="L268" s="3"/>
      <c r="M268" s="3"/>
      <c r="N268" s="3"/>
      <c r="O268" s="3"/>
      <c r="P268" s="3"/>
      <c r="Q268" s="3"/>
      <c r="R268" s="3"/>
      <c r="S268" s="3"/>
      <c r="T268" s="2"/>
      <c r="U268" s="2"/>
      <c r="V268" s="2"/>
      <c r="W268" s="2"/>
      <c r="X268" s="3"/>
      <c r="Y268" s="2"/>
      <c r="Z268" s="2"/>
    </row>
    <row r="269" spans="1:26" ht="16.5" customHeight="1" x14ac:dyDescent="0.25">
      <c r="A269" s="52"/>
      <c r="B269" s="2"/>
      <c r="C269" s="3"/>
      <c r="D269" s="3"/>
      <c r="E269" s="3"/>
      <c r="F269" s="3"/>
      <c r="G269" s="3"/>
      <c r="H269" s="3"/>
      <c r="I269" s="3"/>
      <c r="J269" s="3"/>
      <c r="K269" s="3"/>
      <c r="L269" s="3"/>
      <c r="M269" s="3"/>
      <c r="N269" s="3"/>
      <c r="O269" s="3"/>
      <c r="P269" s="3"/>
      <c r="Q269" s="3"/>
      <c r="R269" s="3"/>
      <c r="S269" s="3"/>
      <c r="T269" s="2"/>
      <c r="U269" s="2"/>
      <c r="V269" s="2"/>
      <c r="W269" s="2"/>
      <c r="X269" s="3"/>
      <c r="Y269" s="2"/>
      <c r="Z269" s="2"/>
    </row>
    <row r="270" spans="1:26" ht="16.5" customHeight="1" x14ac:dyDescent="0.25">
      <c r="A270" s="52"/>
      <c r="B270" s="2"/>
      <c r="C270" s="3"/>
      <c r="D270" s="3"/>
      <c r="E270" s="3"/>
      <c r="F270" s="3"/>
      <c r="G270" s="3"/>
      <c r="H270" s="3"/>
      <c r="I270" s="3"/>
      <c r="J270" s="3"/>
      <c r="K270" s="3"/>
      <c r="L270" s="3"/>
      <c r="M270" s="3"/>
      <c r="N270" s="3"/>
      <c r="O270" s="3"/>
      <c r="P270" s="3"/>
      <c r="Q270" s="3"/>
      <c r="R270" s="3"/>
      <c r="S270" s="3"/>
      <c r="T270" s="2"/>
      <c r="U270" s="2"/>
      <c r="V270" s="2"/>
      <c r="W270" s="2"/>
      <c r="X270" s="3"/>
      <c r="Y270" s="2"/>
      <c r="Z270" s="2"/>
    </row>
    <row r="271" spans="1:26" ht="16.5" customHeight="1" x14ac:dyDescent="0.25">
      <c r="A271" s="52"/>
      <c r="B271" s="2"/>
      <c r="C271" s="3"/>
      <c r="D271" s="3"/>
      <c r="E271" s="3"/>
      <c r="F271" s="3"/>
      <c r="G271" s="3"/>
      <c r="H271" s="3"/>
      <c r="I271" s="3"/>
      <c r="J271" s="3"/>
      <c r="K271" s="3"/>
      <c r="L271" s="3"/>
      <c r="M271" s="3"/>
      <c r="N271" s="3"/>
      <c r="O271" s="3"/>
      <c r="P271" s="3"/>
      <c r="Q271" s="3"/>
      <c r="R271" s="3"/>
      <c r="S271" s="3"/>
      <c r="T271" s="2"/>
      <c r="U271" s="2"/>
      <c r="V271" s="2"/>
      <c r="W271" s="2"/>
      <c r="X271" s="3"/>
      <c r="Y271" s="2"/>
      <c r="Z271" s="2"/>
    </row>
    <row r="272" spans="1:26" ht="16.5" customHeight="1" x14ac:dyDescent="0.25">
      <c r="A272" s="52"/>
      <c r="B272" s="2"/>
      <c r="C272" s="3"/>
      <c r="D272" s="3"/>
      <c r="E272" s="3"/>
      <c r="F272" s="3"/>
      <c r="G272" s="3"/>
      <c r="H272" s="3"/>
      <c r="I272" s="3"/>
      <c r="J272" s="3"/>
      <c r="K272" s="3"/>
      <c r="L272" s="3"/>
      <c r="M272" s="3"/>
      <c r="N272" s="3"/>
      <c r="O272" s="3"/>
      <c r="P272" s="3"/>
      <c r="Q272" s="3"/>
      <c r="R272" s="3"/>
      <c r="S272" s="3"/>
      <c r="T272" s="2"/>
      <c r="U272" s="2"/>
      <c r="V272" s="2"/>
      <c r="W272" s="2"/>
      <c r="X272" s="3"/>
      <c r="Y272" s="2"/>
      <c r="Z272" s="2"/>
    </row>
    <row r="273" spans="1:26" ht="16.5" customHeight="1" x14ac:dyDescent="0.25">
      <c r="A273" s="52"/>
      <c r="B273" s="2"/>
      <c r="C273" s="3"/>
      <c r="D273" s="3"/>
      <c r="E273" s="3"/>
      <c r="F273" s="3"/>
      <c r="G273" s="3"/>
      <c r="H273" s="3"/>
      <c r="I273" s="3"/>
      <c r="J273" s="3"/>
      <c r="K273" s="3"/>
      <c r="L273" s="3"/>
      <c r="M273" s="3"/>
      <c r="N273" s="3"/>
      <c r="O273" s="3"/>
      <c r="P273" s="3"/>
      <c r="Q273" s="3"/>
      <c r="R273" s="3"/>
      <c r="S273" s="3"/>
      <c r="T273" s="2"/>
      <c r="U273" s="2"/>
      <c r="V273" s="2"/>
      <c r="W273" s="2"/>
      <c r="X273" s="3"/>
      <c r="Y273" s="2"/>
      <c r="Z273" s="2"/>
    </row>
    <row r="274" spans="1:26" ht="16.5" customHeight="1" x14ac:dyDescent="0.25">
      <c r="A274" s="52"/>
      <c r="B274" s="2"/>
      <c r="C274" s="3"/>
      <c r="D274" s="3"/>
      <c r="E274" s="3"/>
      <c r="F274" s="3"/>
      <c r="G274" s="3"/>
      <c r="H274" s="3"/>
      <c r="I274" s="3"/>
      <c r="J274" s="3"/>
      <c r="K274" s="3"/>
      <c r="L274" s="3"/>
      <c r="M274" s="3"/>
      <c r="N274" s="3"/>
      <c r="O274" s="3"/>
      <c r="P274" s="3"/>
      <c r="Q274" s="3"/>
      <c r="R274" s="3"/>
      <c r="S274" s="3"/>
      <c r="T274" s="2"/>
      <c r="U274" s="2"/>
      <c r="V274" s="2"/>
      <c r="W274" s="2"/>
      <c r="X274" s="3"/>
      <c r="Y274" s="2"/>
      <c r="Z274" s="2"/>
    </row>
    <row r="275" spans="1:26" ht="16.5" customHeight="1" x14ac:dyDescent="0.25">
      <c r="A275" s="52"/>
      <c r="B275" s="2"/>
      <c r="C275" s="3"/>
      <c r="D275" s="3"/>
      <c r="E275" s="3"/>
      <c r="F275" s="3"/>
      <c r="G275" s="3"/>
      <c r="H275" s="3"/>
      <c r="I275" s="3"/>
      <c r="J275" s="3"/>
      <c r="K275" s="3"/>
      <c r="L275" s="3"/>
      <c r="M275" s="3"/>
      <c r="N275" s="3"/>
      <c r="O275" s="3"/>
      <c r="P275" s="3"/>
      <c r="Q275" s="3"/>
      <c r="R275" s="3"/>
      <c r="S275" s="3"/>
      <c r="T275" s="2"/>
      <c r="U275" s="2"/>
      <c r="V275" s="2"/>
      <c r="W275" s="2"/>
      <c r="X275" s="3"/>
      <c r="Y275" s="2"/>
      <c r="Z275" s="2"/>
    </row>
    <row r="276" spans="1:26" ht="16.5" customHeight="1" x14ac:dyDescent="0.25">
      <c r="A276" s="52"/>
      <c r="B276" s="2"/>
      <c r="C276" s="3"/>
      <c r="D276" s="3"/>
      <c r="E276" s="3"/>
      <c r="F276" s="3"/>
      <c r="G276" s="3"/>
      <c r="H276" s="3"/>
      <c r="I276" s="3"/>
      <c r="J276" s="3"/>
      <c r="K276" s="3"/>
      <c r="L276" s="3"/>
      <c r="M276" s="3"/>
      <c r="N276" s="3"/>
      <c r="O276" s="3"/>
      <c r="P276" s="3"/>
      <c r="Q276" s="3"/>
      <c r="R276" s="3"/>
      <c r="S276" s="3"/>
      <c r="T276" s="2"/>
      <c r="U276" s="2"/>
      <c r="V276" s="2"/>
      <c r="W276" s="2"/>
      <c r="X276" s="3"/>
      <c r="Y276" s="2"/>
      <c r="Z276" s="2"/>
    </row>
    <row r="277" spans="1:26" ht="16.5" customHeight="1" x14ac:dyDescent="0.25">
      <c r="A277" s="52"/>
      <c r="B277" s="2"/>
      <c r="C277" s="3"/>
      <c r="D277" s="3"/>
      <c r="E277" s="3"/>
      <c r="F277" s="3"/>
      <c r="G277" s="3"/>
      <c r="H277" s="3"/>
      <c r="I277" s="3"/>
      <c r="J277" s="3"/>
      <c r="K277" s="3"/>
      <c r="L277" s="3"/>
      <c r="M277" s="3"/>
      <c r="N277" s="3"/>
      <c r="O277" s="3"/>
      <c r="P277" s="3"/>
      <c r="Q277" s="3"/>
      <c r="R277" s="3"/>
      <c r="S277" s="3"/>
      <c r="T277" s="2"/>
      <c r="U277" s="2"/>
      <c r="V277" s="2"/>
      <c r="W277" s="2"/>
      <c r="X277" s="3"/>
      <c r="Y277" s="2"/>
      <c r="Z277" s="2"/>
    </row>
    <row r="278" spans="1:26" ht="16.5" customHeight="1" x14ac:dyDescent="0.25">
      <c r="A278" s="52"/>
      <c r="B278" s="2"/>
      <c r="C278" s="3"/>
      <c r="D278" s="3"/>
      <c r="E278" s="3"/>
      <c r="F278" s="3"/>
      <c r="G278" s="3"/>
      <c r="H278" s="3"/>
      <c r="I278" s="3"/>
      <c r="J278" s="3"/>
      <c r="K278" s="3"/>
      <c r="L278" s="3"/>
      <c r="M278" s="3"/>
      <c r="N278" s="3"/>
      <c r="O278" s="3"/>
      <c r="P278" s="3"/>
      <c r="Q278" s="3"/>
      <c r="R278" s="3"/>
      <c r="S278" s="3"/>
      <c r="T278" s="2"/>
      <c r="U278" s="2"/>
      <c r="V278" s="2"/>
      <c r="W278" s="2"/>
      <c r="X278" s="3"/>
      <c r="Y278" s="2"/>
      <c r="Z278" s="2"/>
    </row>
    <row r="279" spans="1:26" ht="16.5" customHeight="1" x14ac:dyDescent="0.25">
      <c r="A279" s="52"/>
      <c r="B279" s="2"/>
      <c r="C279" s="3"/>
      <c r="D279" s="3"/>
      <c r="E279" s="3"/>
      <c r="F279" s="3"/>
      <c r="G279" s="3"/>
      <c r="H279" s="3"/>
      <c r="I279" s="3"/>
      <c r="J279" s="3"/>
      <c r="K279" s="3"/>
      <c r="L279" s="3"/>
      <c r="M279" s="3"/>
      <c r="N279" s="3"/>
      <c r="O279" s="3"/>
      <c r="P279" s="3"/>
      <c r="Q279" s="3"/>
      <c r="R279" s="3"/>
      <c r="S279" s="3"/>
      <c r="T279" s="2"/>
      <c r="U279" s="2"/>
      <c r="V279" s="2"/>
      <c r="W279" s="2"/>
      <c r="X279" s="3"/>
      <c r="Y279" s="2"/>
      <c r="Z279" s="2"/>
    </row>
    <row r="280" spans="1:26" ht="16.5" customHeight="1" x14ac:dyDescent="0.25">
      <c r="A280" s="52"/>
      <c r="B280" s="2"/>
      <c r="C280" s="3"/>
      <c r="D280" s="3"/>
      <c r="E280" s="3"/>
      <c r="F280" s="3"/>
      <c r="G280" s="3"/>
      <c r="H280" s="3"/>
      <c r="I280" s="3"/>
      <c r="J280" s="3"/>
      <c r="K280" s="3"/>
      <c r="L280" s="3"/>
      <c r="M280" s="3"/>
      <c r="N280" s="3"/>
      <c r="O280" s="3"/>
      <c r="P280" s="3"/>
      <c r="Q280" s="3"/>
      <c r="R280" s="3"/>
      <c r="S280" s="3"/>
      <c r="T280" s="2"/>
      <c r="U280" s="2"/>
      <c r="V280" s="2"/>
      <c r="W280" s="2"/>
      <c r="X280" s="3"/>
      <c r="Y280" s="2"/>
      <c r="Z280" s="2"/>
    </row>
    <row r="281" spans="1:26" ht="16.5" customHeight="1" x14ac:dyDescent="0.25">
      <c r="A281" s="52"/>
      <c r="B281" s="2"/>
      <c r="C281" s="3"/>
      <c r="D281" s="3"/>
      <c r="E281" s="3"/>
      <c r="F281" s="3"/>
      <c r="G281" s="3"/>
      <c r="H281" s="3"/>
      <c r="I281" s="3"/>
      <c r="J281" s="3"/>
      <c r="K281" s="3"/>
      <c r="L281" s="3"/>
      <c r="M281" s="3"/>
      <c r="N281" s="3"/>
      <c r="O281" s="3"/>
      <c r="P281" s="3"/>
      <c r="Q281" s="3"/>
      <c r="R281" s="3"/>
      <c r="S281" s="3"/>
      <c r="T281" s="2"/>
      <c r="U281" s="2"/>
      <c r="V281" s="2"/>
      <c r="W281" s="2"/>
      <c r="X281" s="3"/>
      <c r="Y281" s="2"/>
      <c r="Z281" s="2"/>
    </row>
    <row r="282" spans="1:26" ht="16.5" customHeight="1" x14ac:dyDescent="0.25">
      <c r="A282" s="52"/>
      <c r="B282" s="2"/>
      <c r="C282" s="3"/>
      <c r="D282" s="3"/>
      <c r="E282" s="3"/>
      <c r="F282" s="3"/>
      <c r="G282" s="3"/>
      <c r="H282" s="3"/>
      <c r="I282" s="3"/>
      <c r="J282" s="3"/>
      <c r="K282" s="3"/>
      <c r="L282" s="3"/>
      <c r="M282" s="3"/>
      <c r="N282" s="3"/>
      <c r="O282" s="3"/>
      <c r="P282" s="3"/>
      <c r="Q282" s="3"/>
      <c r="R282" s="3"/>
      <c r="S282" s="3"/>
      <c r="T282" s="2"/>
      <c r="U282" s="2"/>
      <c r="V282" s="2"/>
      <c r="W282" s="2"/>
      <c r="X282" s="3"/>
      <c r="Y282" s="2"/>
      <c r="Z282" s="2"/>
    </row>
    <row r="283" spans="1:26" ht="16.5" customHeight="1" x14ac:dyDescent="0.25">
      <c r="A283" s="52"/>
      <c r="B283" s="2"/>
      <c r="C283" s="3"/>
      <c r="D283" s="3"/>
      <c r="E283" s="3"/>
      <c r="F283" s="3"/>
      <c r="G283" s="3"/>
      <c r="H283" s="3"/>
      <c r="I283" s="3"/>
      <c r="J283" s="3"/>
      <c r="K283" s="3"/>
      <c r="L283" s="3"/>
      <c r="M283" s="3"/>
      <c r="N283" s="3"/>
      <c r="O283" s="3"/>
      <c r="P283" s="3"/>
      <c r="Q283" s="3"/>
      <c r="R283" s="3"/>
      <c r="S283" s="3"/>
      <c r="T283" s="2"/>
      <c r="U283" s="2"/>
      <c r="V283" s="2"/>
      <c r="W283" s="2"/>
      <c r="X283" s="3"/>
      <c r="Y283" s="2"/>
      <c r="Z283" s="2"/>
    </row>
    <row r="284" spans="1:26" ht="16.5" customHeight="1" x14ac:dyDescent="0.25">
      <c r="A284" s="52"/>
      <c r="B284" s="2"/>
      <c r="C284" s="3"/>
      <c r="D284" s="3"/>
      <c r="E284" s="3"/>
      <c r="F284" s="3"/>
      <c r="G284" s="3"/>
      <c r="H284" s="3"/>
      <c r="I284" s="3"/>
      <c r="J284" s="3"/>
      <c r="K284" s="3"/>
      <c r="L284" s="3"/>
      <c r="M284" s="3"/>
      <c r="N284" s="3"/>
      <c r="O284" s="3"/>
      <c r="P284" s="3"/>
      <c r="Q284" s="3"/>
      <c r="R284" s="3"/>
      <c r="S284" s="3"/>
      <c r="T284" s="2"/>
      <c r="U284" s="2"/>
      <c r="V284" s="2"/>
      <c r="W284" s="2"/>
      <c r="X284" s="3"/>
      <c r="Y284" s="2"/>
      <c r="Z284" s="2"/>
    </row>
    <row r="285" spans="1:26" ht="16.5" customHeight="1" x14ac:dyDescent="0.25">
      <c r="A285" s="52"/>
      <c r="B285" s="2"/>
      <c r="C285" s="3"/>
      <c r="D285" s="3"/>
      <c r="E285" s="3"/>
      <c r="F285" s="3"/>
      <c r="G285" s="3"/>
      <c r="H285" s="3"/>
      <c r="I285" s="3"/>
      <c r="J285" s="3"/>
      <c r="K285" s="3"/>
      <c r="L285" s="3"/>
      <c r="M285" s="3"/>
      <c r="N285" s="3"/>
      <c r="O285" s="3"/>
      <c r="P285" s="3"/>
      <c r="Q285" s="3"/>
      <c r="R285" s="3"/>
      <c r="S285" s="3"/>
      <c r="T285" s="2"/>
      <c r="U285" s="2"/>
      <c r="V285" s="2"/>
      <c r="W285" s="2"/>
      <c r="X285" s="3"/>
      <c r="Y285" s="2"/>
      <c r="Z285" s="2"/>
    </row>
    <row r="286" spans="1:26" ht="16.5" customHeight="1" x14ac:dyDescent="0.25">
      <c r="A286" s="52"/>
      <c r="B286" s="2"/>
      <c r="C286" s="3"/>
      <c r="D286" s="3"/>
      <c r="E286" s="3"/>
      <c r="F286" s="3"/>
      <c r="G286" s="3"/>
      <c r="H286" s="3"/>
      <c r="I286" s="3"/>
      <c r="J286" s="3"/>
      <c r="K286" s="3"/>
      <c r="L286" s="3"/>
      <c r="M286" s="3"/>
      <c r="N286" s="3"/>
      <c r="O286" s="3"/>
      <c r="P286" s="3"/>
      <c r="Q286" s="3"/>
      <c r="R286" s="3"/>
      <c r="S286" s="3"/>
      <c r="T286" s="2"/>
      <c r="U286" s="2"/>
      <c r="V286" s="2"/>
      <c r="W286" s="2"/>
      <c r="X286" s="3"/>
      <c r="Y286" s="2"/>
      <c r="Z286" s="2"/>
    </row>
    <row r="287" spans="1:26" ht="16.5" customHeight="1" x14ac:dyDescent="0.25">
      <c r="A287" s="52"/>
      <c r="B287" s="2"/>
      <c r="C287" s="3"/>
      <c r="D287" s="3"/>
      <c r="E287" s="3"/>
      <c r="F287" s="3"/>
      <c r="G287" s="3"/>
      <c r="H287" s="3"/>
      <c r="I287" s="3"/>
      <c r="J287" s="3"/>
      <c r="K287" s="3"/>
      <c r="L287" s="3"/>
      <c r="M287" s="3"/>
      <c r="N287" s="3"/>
      <c r="O287" s="3"/>
      <c r="P287" s="3"/>
      <c r="Q287" s="3"/>
      <c r="R287" s="3"/>
      <c r="S287" s="3"/>
      <c r="T287" s="2"/>
      <c r="U287" s="2"/>
      <c r="V287" s="2"/>
      <c r="W287" s="2"/>
      <c r="X287" s="3"/>
      <c r="Y287" s="2"/>
      <c r="Z287" s="2"/>
    </row>
    <row r="288" spans="1:26" ht="16.5" customHeight="1" x14ac:dyDescent="0.25">
      <c r="A288" s="52"/>
      <c r="B288" s="2"/>
      <c r="C288" s="3"/>
      <c r="D288" s="3"/>
      <c r="E288" s="3"/>
      <c r="F288" s="3"/>
      <c r="G288" s="3"/>
      <c r="H288" s="3"/>
      <c r="I288" s="3"/>
      <c r="J288" s="3"/>
      <c r="K288" s="3"/>
      <c r="L288" s="3"/>
      <c r="M288" s="3"/>
      <c r="N288" s="3"/>
      <c r="O288" s="3"/>
      <c r="P288" s="3"/>
      <c r="Q288" s="3"/>
      <c r="R288" s="3"/>
      <c r="S288" s="3"/>
      <c r="T288" s="2"/>
      <c r="U288" s="2"/>
      <c r="V288" s="2"/>
      <c r="W288" s="2"/>
      <c r="X288" s="3"/>
      <c r="Y288" s="2"/>
      <c r="Z288" s="2"/>
    </row>
    <row r="289" spans="1:26" ht="16.5" customHeight="1" x14ac:dyDescent="0.25">
      <c r="A289" s="52"/>
      <c r="B289" s="2"/>
      <c r="C289" s="3"/>
      <c r="D289" s="3"/>
      <c r="E289" s="3"/>
      <c r="F289" s="3"/>
      <c r="G289" s="3"/>
      <c r="H289" s="3"/>
      <c r="I289" s="3"/>
      <c r="J289" s="3"/>
      <c r="K289" s="3"/>
      <c r="L289" s="3"/>
      <c r="M289" s="3"/>
      <c r="N289" s="3"/>
      <c r="O289" s="3"/>
      <c r="P289" s="3"/>
      <c r="Q289" s="3"/>
      <c r="R289" s="3"/>
      <c r="S289" s="3"/>
      <c r="T289" s="2"/>
      <c r="U289" s="2"/>
      <c r="V289" s="2"/>
      <c r="W289" s="2"/>
      <c r="X289" s="3"/>
      <c r="Y289" s="2"/>
      <c r="Z289" s="2"/>
    </row>
    <row r="290" spans="1:26" ht="16.5" customHeight="1" x14ac:dyDescent="0.25">
      <c r="A290" s="52"/>
      <c r="B290" s="2"/>
      <c r="C290" s="3"/>
      <c r="D290" s="3"/>
      <c r="E290" s="3"/>
      <c r="F290" s="3"/>
      <c r="G290" s="3"/>
      <c r="H290" s="3"/>
      <c r="I290" s="3"/>
      <c r="J290" s="3"/>
      <c r="K290" s="3"/>
      <c r="L290" s="3"/>
      <c r="M290" s="3"/>
      <c r="N290" s="3"/>
      <c r="O290" s="3"/>
      <c r="P290" s="3"/>
      <c r="Q290" s="3"/>
      <c r="R290" s="3"/>
      <c r="S290" s="3"/>
      <c r="T290" s="2"/>
      <c r="U290" s="2"/>
      <c r="V290" s="2"/>
      <c r="W290" s="2"/>
      <c r="X290" s="3"/>
      <c r="Y290" s="2"/>
      <c r="Z290" s="2"/>
    </row>
    <row r="291" spans="1:26" ht="16.5" customHeight="1" x14ac:dyDescent="0.25">
      <c r="A291" s="52"/>
      <c r="B291" s="2"/>
      <c r="C291" s="3"/>
      <c r="D291" s="3"/>
      <c r="E291" s="3"/>
      <c r="F291" s="3"/>
      <c r="G291" s="3"/>
      <c r="H291" s="3"/>
      <c r="I291" s="3"/>
      <c r="J291" s="3"/>
      <c r="K291" s="3"/>
      <c r="L291" s="3"/>
      <c r="M291" s="3"/>
      <c r="N291" s="3"/>
      <c r="O291" s="3"/>
      <c r="P291" s="3"/>
      <c r="Q291" s="3"/>
      <c r="R291" s="3"/>
      <c r="S291" s="3"/>
      <c r="T291" s="2"/>
      <c r="U291" s="2"/>
      <c r="V291" s="2"/>
      <c r="W291" s="2"/>
      <c r="X291" s="3"/>
      <c r="Y291" s="2"/>
      <c r="Z291" s="2"/>
    </row>
    <row r="292" spans="1:26" ht="16.5" customHeight="1" x14ac:dyDescent="0.25">
      <c r="A292" s="52"/>
      <c r="B292" s="2"/>
      <c r="C292" s="3"/>
      <c r="D292" s="3"/>
      <c r="E292" s="3"/>
      <c r="F292" s="3"/>
      <c r="G292" s="3"/>
      <c r="H292" s="3"/>
      <c r="I292" s="3"/>
      <c r="J292" s="3"/>
      <c r="K292" s="3"/>
      <c r="L292" s="3"/>
      <c r="M292" s="3"/>
      <c r="N292" s="3"/>
      <c r="O292" s="3"/>
      <c r="P292" s="3"/>
      <c r="Q292" s="3"/>
      <c r="R292" s="3"/>
      <c r="S292" s="3"/>
      <c r="T292" s="2"/>
      <c r="U292" s="2"/>
      <c r="V292" s="2"/>
      <c r="W292" s="2"/>
      <c r="X292" s="3"/>
      <c r="Y292" s="2"/>
      <c r="Z292" s="2"/>
    </row>
    <row r="293" spans="1:26" ht="16.5" customHeight="1" x14ac:dyDescent="0.25">
      <c r="A293" s="52"/>
      <c r="B293" s="2"/>
      <c r="C293" s="3"/>
      <c r="D293" s="3"/>
      <c r="E293" s="3"/>
      <c r="F293" s="3"/>
      <c r="G293" s="3"/>
      <c r="H293" s="3"/>
      <c r="I293" s="3"/>
      <c r="J293" s="3"/>
      <c r="K293" s="3"/>
      <c r="L293" s="3"/>
      <c r="M293" s="3"/>
      <c r="N293" s="3"/>
      <c r="O293" s="3"/>
      <c r="P293" s="3"/>
      <c r="Q293" s="3"/>
      <c r="R293" s="3"/>
      <c r="S293" s="3"/>
      <c r="T293" s="2"/>
      <c r="U293" s="2"/>
      <c r="V293" s="2"/>
      <c r="W293" s="2"/>
      <c r="X293" s="3"/>
      <c r="Y293" s="2"/>
      <c r="Z293" s="2"/>
    </row>
    <row r="294" spans="1:26" ht="16.5" customHeight="1" x14ac:dyDescent="0.25">
      <c r="A294" s="52"/>
      <c r="B294" s="2"/>
      <c r="C294" s="3"/>
      <c r="D294" s="3"/>
      <c r="E294" s="3"/>
      <c r="F294" s="3"/>
      <c r="G294" s="3"/>
      <c r="H294" s="3"/>
      <c r="I294" s="3"/>
      <c r="J294" s="3"/>
      <c r="K294" s="3"/>
      <c r="L294" s="3"/>
      <c r="M294" s="3"/>
      <c r="N294" s="3"/>
      <c r="O294" s="3"/>
      <c r="P294" s="3"/>
      <c r="Q294" s="3"/>
      <c r="R294" s="3"/>
      <c r="S294" s="3"/>
      <c r="T294" s="2"/>
      <c r="U294" s="2"/>
      <c r="V294" s="2"/>
      <c r="W294" s="2"/>
      <c r="X294" s="3"/>
      <c r="Y294" s="2"/>
      <c r="Z294" s="2"/>
    </row>
    <row r="295" spans="1:26" ht="16.5" customHeight="1" x14ac:dyDescent="0.25">
      <c r="A295" s="52"/>
      <c r="B295" s="2"/>
      <c r="C295" s="3"/>
      <c r="D295" s="3"/>
      <c r="E295" s="3"/>
      <c r="F295" s="3"/>
      <c r="G295" s="3"/>
      <c r="H295" s="3"/>
      <c r="I295" s="3"/>
      <c r="J295" s="3"/>
      <c r="K295" s="3"/>
      <c r="L295" s="3"/>
      <c r="M295" s="3"/>
      <c r="N295" s="3"/>
      <c r="O295" s="3"/>
      <c r="P295" s="3"/>
      <c r="Q295" s="3"/>
      <c r="R295" s="3"/>
      <c r="S295" s="3"/>
      <c r="T295" s="2"/>
      <c r="U295" s="2"/>
      <c r="V295" s="2"/>
      <c r="W295" s="2"/>
      <c r="X295" s="3"/>
      <c r="Y295" s="2"/>
      <c r="Z295" s="2"/>
    </row>
    <row r="296" spans="1:26" ht="16.5" customHeight="1" x14ac:dyDescent="0.25">
      <c r="A296" s="52"/>
      <c r="B296" s="2"/>
      <c r="C296" s="3"/>
      <c r="D296" s="3"/>
      <c r="E296" s="3"/>
      <c r="F296" s="3"/>
      <c r="G296" s="3"/>
      <c r="H296" s="3"/>
      <c r="I296" s="3"/>
      <c r="J296" s="3"/>
      <c r="K296" s="3"/>
      <c r="L296" s="3"/>
      <c r="M296" s="3"/>
      <c r="N296" s="3"/>
      <c r="O296" s="3"/>
      <c r="P296" s="3"/>
      <c r="Q296" s="3"/>
      <c r="R296" s="3"/>
      <c r="S296" s="3"/>
      <c r="T296" s="2"/>
      <c r="U296" s="2"/>
      <c r="V296" s="2"/>
      <c r="W296" s="2"/>
      <c r="X296" s="3"/>
      <c r="Y296" s="2"/>
      <c r="Z296" s="2"/>
    </row>
    <row r="297" spans="1:26" ht="16.5" customHeight="1" x14ac:dyDescent="0.25">
      <c r="A297" s="52"/>
      <c r="B297" s="2"/>
      <c r="C297" s="3"/>
      <c r="D297" s="3"/>
      <c r="E297" s="3"/>
      <c r="F297" s="3"/>
      <c r="G297" s="3"/>
      <c r="H297" s="3"/>
      <c r="I297" s="3"/>
      <c r="J297" s="3"/>
      <c r="K297" s="3"/>
      <c r="L297" s="3"/>
      <c r="M297" s="3"/>
      <c r="N297" s="3"/>
      <c r="O297" s="3"/>
      <c r="P297" s="3"/>
      <c r="Q297" s="3"/>
      <c r="R297" s="3"/>
      <c r="S297" s="3"/>
      <c r="T297" s="2"/>
      <c r="U297" s="2"/>
      <c r="V297" s="2"/>
      <c r="W297" s="2"/>
      <c r="X297" s="3"/>
      <c r="Y297" s="2"/>
      <c r="Z297" s="2"/>
    </row>
    <row r="298" spans="1:26" ht="16.5" customHeight="1" x14ac:dyDescent="0.25">
      <c r="A298" s="52"/>
      <c r="B298" s="2"/>
      <c r="C298" s="3"/>
      <c r="D298" s="3"/>
      <c r="E298" s="3"/>
      <c r="F298" s="3"/>
      <c r="G298" s="3"/>
      <c r="H298" s="3"/>
      <c r="I298" s="3"/>
      <c r="J298" s="3"/>
      <c r="K298" s="3"/>
      <c r="L298" s="3"/>
      <c r="M298" s="3"/>
      <c r="N298" s="3"/>
      <c r="O298" s="3"/>
      <c r="P298" s="3"/>
      <c r="Q298" s="3"/>
      <c r="R298" s="3"/>
      <c r="S298" s="3"/>
      <c r="T298" s="2"/>
      <c r="U298" s="2"/>
      <c r="V298" s="2"/>
      <c r="W298" s="2"/>
      <c r="X298" s="3"/>
      <c r="Y298" s="2"/>
      <c r="Z298" s="2"/>
    </row>
    <row r="299" spans="1:26" ht="16.5" customHeight="1" x14ac:dyDescent="0.25">
      <c r="A299" s="52"/>
      <c r="B299" s="2"/>
      <c r="C299" s="3"/>
      <c r="D299" s="3"/>
      <c r="E299" s="3"/>
      <c r="F299" s="3"/>
      <c r="G299" s="3"/>
      <c r="H299" s="3"/>
      <c r="I299" s="3"/>
      <c r="J299" s="3"/>
      <c r="K299" s="3"/>
      <c r="L299" s="3"/>
      <c r="M299" s="3"/>
      <c r="N299" s="3"/>
      <c r="O299" s="3"/>
      <c r="P299" s="3"/>
      <c r="Q299" s="3"/>
      <c r="R299" s="3"/>
      <c r="S299" s="3"/>
      <c r="T299" s="2"/>
      <c r="U299" s="2"/>
      <c r="V299" s="2"/>
      <c r="W299" s="2"/>
      <c r="X299" s="3"/>
      <c r="Y299" s="2"/>
      <c r="Z299" s="2"/>
    </row>
    <row r="300" spans="1:26" ht="16.5" customHeight="1" x14ac:dyDescent="0.25">
      <c r="A300" s="52"/>
      <c r="B300" s="2"/>
      <c r="C300" s="3"/>
      <c r="D300" s="3"/>
      <c r="E300" s="3"/>
      <c r="F300" s="3"/>
      <c r="G300" s="3"/>
      <c r="H300" s="3"/>
      <c r="I300" s="3"/>
      <c r="J300" s="3"/>
      <c r="K300" s="3"/>
      <c r="L300" s="3"/>
      <c r="M300" s="3"/>
      <c r="N300" s="3"/>
      <c r="O300" s="3"/>
      <c r="P300" s="3"/>
      <c r="Q300" s="3"/>
      <c r="R300" s="3"/>
      <c r="S300" s="3"/>
      <c r="T300" s="2"/>
      <c r="U300" s="2"/>
      <c r="V300" s="2"/>
      <c r="W300" s="2"/>
      <c r="X300" s="3"/>
      <c r="Y300" s="2"/>
      <c r="Z300" s="2"/>
    </row>
    <row r="301" spans="1:26" ht="16.5" customHeight="1" x14ac:dyDescent="0.25">
      <c r="A301" s="52"/>
      <c r="B301" s="2"/>
      <c r="C301" s="3"/>
      <c r="D301" s="3"/>
      <c r="E301" s="3"/>
      <c r="F301" s="3"/>
      <c r="G301" s="3"/>
      <c r="H301" s="3"/>
      <c r="I301" s="3"/>
      <c r="J301" s="3"/>
      <c r="K301" s="3"/>
      <c r="L301" s="3"/>
      <c r="M301" s="3"/>
      <c r="N301" s="3"/>
      <c r="O301" s="3"/>
      <c r="P301" s="3"/>
      <c r="Q301" s="3"/>
      <c r="R301" s="3"/>
      <c r="S301" s="3"/>
      <c r="T301" s="2"/>
      <c r="U301" s="2"/>
      <c r="V301" s="2"/>
      <c r="W301" s="2"/>
      <c r="X301" s="3"/>
      <c r="Y301" s="2"/>
      <c r="Z301" s="2"/>
    </row>
    <row r="302" spans="1:26" ht="16.5" customHeight="1" x14ac:dyDescent="0.25">
      <c r="A302" s="52"/>
      <c r="B302" s="2"/>
      <c r="C302" s="3"/>
      <c r="D302" s="3"/>
      <c r="E302" s="3"/>
      <c r="F302" s="3"/>
      <c r="G302" s="3"/>
      <c r="H302" s="3"/>
      <c r="I302" s="3"/>
      <c r="J302" s="3"/>
      <c r="K302" s="3"/>
      <c r="L302" s="3"/>
      <c r="M302" s="3"/>
      <c r="N302" s="3"/>
      <c r="O302" s="3"/>
      <c r="P302" s="3"/>
      <c r="Q302" s="3"/>
      <c r="R302" s="3"/>
      <c r="S302" s="3"/>
      <c r="T302" s="2"/>
      <c r="U302" s="2"/>
      <c r="V302" s="2"/>
      <c r="W302" s="2"/>
      <c r="X302" s="3"/>
      <c r="Y302" s="2"/>
      <c r="Z302" s="2"/>
    </row>
    <row r="303" spans="1:26" ht="16.5" customHeight="1" x14ac:dyDescent="0.25">
      <c r="A303" s="52"/>
      <c r="B303" s="2"/>
      <c r="C303" s="3"/>
      <c r="D303" s="3"/>
      <c r="E303" s="3"/>
      <c r="F303" s="3"/>
      <c r="G303" s="3"/>
      <c r="H303" s="3"/>
      <c r="I303" s="3"/>
      <c r="J303" s="3"/>
      <c r="K303" s="3"/>
      <c r="L303" s="3"/>
      <c r="M303" s="3"/>
      <c r="N303" s="3"/>
      <c r="O303" s="3"/>
      <c r="P303" s="3"/>
      <c r="Q303" s="3"/>
      <c r="R303" s="3"/>
      <c r="S303" s="3"/>
      <c r="T303" s="2"/>
      <c r="U303" s="2"/>
      <c r="V303" s="2"/>
      <c r="W303" s="2"/>
      <c r="X303" s="3"/>
      <c r="Y303" s="2"/>
      <c r="Z303" s="2"/>
    </row>
    <row r="304" spans="1:26" ht="16.5" customHeight="1" x14ac:dyDescent="0.25">
      <c r="A304" s="52"/>
      <c r="B304" s="2"/>
      <c r="C304" s="3"/>
      <c r="D304" s="3"/>
      <c r="E304" s="3"/>
      <c r="F304" s="3"/>
      <c r="G304" s="3"/>
      <c r="H304" s="3"/>
      <c r="I304" s="3"/>
      <c r="J304" s="3"/>
      <c r="K304" s="3"/>
      <c r="L304" s="3"/>
      <c r="M304" s="3"/>
      <c r="N304" s="3"/>
      <c r="O304" s="3"/>
      <c r="P304" s="3"/>
      <c r="Q304" s="3"/>
      <c r="R304" s="3"/>
      <c r="S304" s="3"/>
      <c r="T304" s="2"/>
      <c r="U304" s="2"/>
      <c r="V304" s="2"/>
      <c r="W304" s="2"/>
      <c r="X304" s="3"/>
      <c r="Y304" s="2"/>
      <c r="Z304" s="2"/>
    </row>
    <row r="305" spans="1:26" ht="16.5" customHeight="1" x14ac:dyDescent="0.25">
      <c r="A305" s="52"/>
      <c r="B305" s="2"/>
      <c r="C305" s="3"/>
      <c r="D305" s="3"/>
      <c r="E305" s="3"/>
      <c r="F305" s="3"/>
      <c r="G305" s="3"/>
      <c r="H305" s="3"/>
      <c r="I305" s="3"/>
      <c r="J305" s="3"/>
      <c r="K305" s="3"/>
      <c r="L305" s="3"/>
      <c r="M305" s="3"/>
      <c r="N305" s="3"/>
      <c r="O305" s="3"/>
      <c r="P305" s="3"/>
      <c r="Q305" s="3"/>
      <c r="R305" s="3"/>
      <c r="S305" s="3"/>
      <c r="T305" s="2"/>
      <c r="U305" s="2"/>
      <c r="V305" s="2"/>
      <c r="W305" s="2"/>
      <c r="X305" s="3"/>
      <c r="Y305" s="2"/>
      <c r="Z305" s="2"/>
    </row>
    <row r="306" spans="1:26" ht="16.5" customHeight="1" x14ac:dyDescent="0.25">
      <c r="A306" s="52"/>
      <c r="B306" s="2"/>
      <c r="C306" s="3"/>
      <c r="D306" s="3"/>
      <c r="E306" s="3"/>
      <c r="F306" s="3"/>
      <c r="G306" s="3"/>
      <c r="H306" s="3"/>
      <c r="I306" s="3"/>
      <c r="J306" s="3"/>
      <c r="K306" s="3"/>
      <c r="L306" s="3"/>
      <c r="M306" s="3"/>
      <c r="N306" s="3"/>
      <c r="O306" s="3"/>
      <c r="P306" s="3"/>
      <c r="Q306" s="3"/>
      <c r="R306" s="3"/>
      <c r="S306" s="3"/>
      <c r="T306" s="2"/>
      <c r="U306" s="2"/>
      <c r="V306" s="2"/>
      <c r="W306" s="2"/>
      <c r="X306" s="3"/>
      <c r="Y306" s="2"/>
      <c r="Z306" s="2"/>
    </row>
    <row r="307" spans="1:26" ht="16.5" customHeight="1" x14ac:dyDescent="0.25">
      <c r="A307" s="52"/>
      <c r="B307" s="2"/>
      <c r="C307" s="3"/>
      <c r="D307" s="3"/>
      <c r="E307" s="3"/>
      <c r="F307" s="3"/>
      <c r="G307" s="3"/>
      <c r="H307" s="3"/>
      <c r="I307" s="3"/>
      <c r="J307" s="3"/>
      <c r="K307" s="3"/>
      <c r="L307" s="3"/>
      <c r="M307" s="3"/>
      <c r="N307" s="3"/>
      <c r="O307" s="3"/>
      <c r="P307" s="3"/>
      <c r="Q307" s="3"/>
      <c r="R307" s="3"/>
      <c r="S307" s="3"/>
      <c r="T307" s="2"/>
      <c r="U307" s="2"/>
      <c r="V307" s="2"/>
      <c r="W307" s="2"/>
      <c r="X307" s="3"/>
      <c r="Y307" s="2"/>
      <c r="Z307" s="2"/>
    </row>
    <row r="308" spans="1:26" ht="16.5" customHeight="1" x14ac:dyDescent="0.25">
      <c r="A308" s="52"/>
      <c r="B308" s="2"/>
      <c r="C308" s="3"/>
      <c r="D308" s="3"/>
      <c r="E308" s="3"/>
      <c r="F308" s="3"/>
      <c r="G308" s="3"/>
      <c r="H308" s="3"/>
      <c r="I308" s="3"/>
      <c r="J308" s="3"/>
      <c r="K308" s="3"/>
      <c r="L308" s="3"/>
      <c r="M308" s="3"/>
      <c r="N308" s="3"/>
      <c r="O308" s="3"/>
      <c r="P308" s="3"/>
      <c r="Q308" s="3"/>
      <c r="R308" s="3"/>
      <c r="S308" s="3"/>
      <c r="T308" s="2"/>
      <c r="U308" s="2"/>
      <c r="V308" s="2"/>
      <c r="W308" s="2"/>
      <c r="X308" s="3"/>
      <c r="Y308" s="2"/>
      <c r="Z308" s="2"/>
    </row>
    <row r="309" spans="1:26" ht="16.5" customHeight="1" x14ac:dyDescent="0.25">
      <c r="A309" s="52"/>
      <c r="B309" s="2"/>
      <c r="C309" s="3"/>
      <c r="D309" s="3"/>
      <c r="E309" s="3"/>
      <c r="F309" s="3"/>
      <c r="G309" s="3"/>
      <c r="H309" s="3"/>
      <c r="I309" s="3"/>
      <c r="J309" s="3"/>
      <c r="K309" s="3"/>
      <c r="L309" s="3"/>
      <c r="M309" s="3"/>
      <c r="N309" s="3"/>
      <c r="O309" s="3"/>
      <c r="P309" s="3"/>
      <c r="Q309" s="3"/>
      <c r="R309" s="3"/>
      <c r="S309" s="3"/>
      <c r="T309" s="2"/>
      <c r="U309" s="2"/>
      <c r="V309" s="2"/>
      <c r="W309" s="2"/>
      <c r="X309" s="3"/>
      <c r="Y309" s="2"/>
      <c r="Z309" s="2"/>
    </row>
    <row r="310" spans="1:26" ht="16.5" customHeight="1" x14ac:dyDescent="0.25">
      <c r="A310" s="52"/>
      <c r="B310" s="2"/>
      <c r="C310" s="3"/>
      <c r="D310" s="3"/>
      <c r="E310" s="3"/>
      <c r="F310" s="3"/>
      <c r="G310" s="3"/>
      <c r="H310" s="3"/>
      <c r="I310" s="3"/>
      <c r="J310" s="3"/>
      <c r="K310" s="3"/>
      <c r="L310" s="3"/>
      <c r="M310" s="3"/>
      <c r="N310" s="3"/>
      <c r="O310" s="3"/>
      <c r="P310" s="3"/>
      <c r="Q310" s="3"/>
      <c r="R310" s="3"/>
      <c r="S310" s="3"/>
      <c r="T310" s="2"/>
      <c r="U310" s="2"/>
      <c r="V310" s="2"/>
      <c r="W310" s="2"/>
      <c r="X310" s="3"/>
      <c r="Y310" s="2"/>
      <c r="Z310" s="2"/>
    </row>
    <row r="311" spans="1:26" ht="16.5" customHeight="1" x14ac:dyDescent="0.25">
      <c r="A311" s="52"/>
      <c r="B311" s="2"/>
      <c r="C311" s="3"/>
      <c r="D311" s="3"/>
      <c r="E311" s="3"/>
      <c r="F311" s="3"/>
      <c r="G311" s="3"/>
      <c r="H311" s="3"/>
      <c r="I311" s="3"/>
      <c r="J311" s="3"/>
      <c r="K311" s="3"/>
      <c r="L311" s="3"/>
      <c r="M311" s="3"/>
      <c r="N311" s="3"/>
      <c r="O311" s="3"/>
      <c r="P311" s="3"/>
      <c r="Q311" s="3"/>
      <c r="R311" s="3"/>
      <c r="S311" s="3"/>
      <c r="T311" s="2"/>
      <c r="U311" s="2"/>
      <c r="V311" s="2"/>
      <c r="W311" s="2"/>
      <c r="X311" s="3"/>
      <c r="Y311" s="2"/>
      <c r="Z311" s="2"/>
    </row>
    <row r="312" spans="1:26" ht="16.5" customHeight="1" x14ac:dyDescent="0.25">
      <c r="A312" s="52"/>
      <c r="B312" s="2"/>
      <c r="C312" s="3"/>
      <c r="D312" s="3"/>
      <c r="E312" s="3"/>
      <c r="F312" s="3"/>
      <c r="G312" s="3"/>
      <c r="H312" s="3"/>
      <c r="I312" s="3"/>
      <c r="J312" s="3"/>
      <c r="K312" s="3"/>
      <c r="L312" s="3"/>
      <c r="M312" s="3"/>
      <c r="N312" s="3"/>
      <c r="O312" s="3"/>
      <c r="P312" s="3"/>
      <c r="Q312" s="3"/>
      <c r="R312" s="3"/>
      <c r="S312" s="3"/>
      <c r="T312" s="2"/>
      <c r="U312" s="2"/>
      <c r="V312" s="2"/>
      <c r="W312" s="2"/>
      <c r="X312" s="3"/>
      <c r="Y312" s="2"/>
      <c r="Z312" s="2"/>
    </row>
    <row r="313" spans="1:26" ht="16.5" customHeight="1" x14ac:dyDescent="0.25">
      <c r="A313" s="52"/>
      <c r="B313" s="2"/>
      <c r="C313" s="3"/>
      <c r="D313" s="3"/>
      <c r="E313" s="3"/>
      <c r="F313" s="3"/>
      <c r="G313" s="3"/>
      <c r="H313" s="3"/>
      <c r="I313" s="3"/>
      <c r="J313" s="3"/>
      <c r="K313" s="3"/>
      <c r="L313" s="3"/>
      <c r="M313" s="3"/>
      <c r="N313" s="3"/>
      <c r="O313" s="3"/>
      <c r="P313" s="3"/>
      <c r="Q313" s="3"/>
      <c r="R313" s="3"/>
      <c r="S313" s="3"/>
      <c r="T313" s="2"/>
      <c r="U313" s="2"/>
      <c r="V313" s="2"/>
      <c r="W313" s="2"/>
      <c r="X313" s="3"/>
      <c r="Y313" s="2"/>
      <c r="Z313" s="2"/>
    </row>
    <row r="314" spans="1:26" ht="16.5" customHeight="1" x14ac:dyDescent="0.25">
      <c r="A314" s="52"/>
      <c r="B314" s="2"/>
      <c r="C314" s="3"/>
      <c r="D314" s="3"/>
      <c r="E314" s="3"/>
      <c r="F314" s="3"/>
      <c r="G314" s="3"/>
      <c r="H314" s="3"/>
      <c r="I314" s="3"/>
      <c r="J314" s="3"/>
      <c r="K314" s="3"/>
      <c r="L314" s="3"/>
      <c r="M314" s="3"/>
      <c r="N314" s="3"/>
      <c r="O314" s="3"/>
      <c r="P314" s="3"/>
      <c r="Q314" s="3"/>
      <c r="R314" s="3"/>
      <c r="S314" s="3"/>
      <c r="T314" s="2"/>
      <c r="U314" s="2"/>
      <c r="V314" s="2"/>
      <c r="W314" s="2"/>
      <c r="X314" s="3"/>
      <c r="Y314" s="2"/>
      <c r="Z314" s="2"/>
    </row>
    <row r="315" spans="1:26" ht="16.5" customHeight="1" x14ac:dyDescent="0.25">
      <c r="A315" s="52"/>
      <c r="B315" s="2"/>
      <c r="C315" s="3"/>
      <c r="D315" s="3"/>
      <c r="E315" s="3"/>
      <c r="F315" s="3"/>
      <c r="G315" s="3"/>
      <c r="H315" s="3"/>
      <c r="I315" s="3"/>
      <c r="J315" s="3"/>
      <c r="K315" s="3"/>
      <c r="L315" s="3"/>
      <c r="M315" s="3"/>
      <c r="N315" s="3"/>
      <c r="O315" s="3"/>
      <c r="P315" s="3"/>
      <c r="Q315" s="3"/>
      <c r="R315" s="3"/>
      <c r="S315" s="3"/>
      <c r="T315" s="2"/>
      <c r="U315" s="2"/>
      <c r="V315" s="2"/>
      <c r="W315" s="2"/>
      <c r="X315" s="3"/>
      <c r="Y315" s="2"/>
      <c r="Z315" s="2"/>
    </row>
    <row r="316" spans="1:26" ht="16.5" customHeight="1" x14ac:dyDescent="0.25">
      <c r="A316" s="52"/>
      <c r="B316" s="2"/>
      <c r="C316" s="3"/>
      <c r="D316" s="3"/>
      <c r="E316" s="3"/>
      <c r="F316" s="3"/>
      <c r="G316" s="3"/>
      <c r="H316" s="3"/>
      <c r="I316" s="3"/>
      <c r="J316" s="3"/>
      <c r="K316" s="3"/>
      <c r="L316" s="3"/>
      <c r="M316" s="3"/>
      <c r="N316" s="3"/>
      <c r="O316" s="3"/>
      <c r="P316" s="3"/>
      <c r="Q316" s="3"/>
      <c r="R316" s="3"/>
      <c r="S316" s="3"/>
      <c r="T316" s="2"/>
      <c r="U316" s="2"/>
      <c r="V316" s="2"/>
      <c r="W316" s="2"/>
      <c r="X316" s="3"/>
      <c r="Y316" s="2"/>
      <c r="Z316" s="2"/>
    </row>
    <row r="317" spans="1:26" ht="16.5" customHeight="1" x14ac:dyDescent="0.25">
      <c r="A317" s="52"/>
      <c r="B317" s="2"/>
      <c r="C317" s="3"/>
      <c r="D317" s="3"/>
      <c r="E317" s="3"/>
      <c r="F317" s="3"/>
      <c r="G317" s="3"/>
      <c r="H317" s="3"/>
      <c r="I317" s="3"/>
      <c r="J317" s="3"/>
      <c r="K317" s="3"/>
      <c r="L317" s="3"/>
      <c r="M317" s="3"/>
      <c r="N317" s="3"/>
      <c r="O317" s="3"/>
      <c r="P317" s="3"/>
      <c r="Q317" s="3"/>
      <c r="R317" s="3"/>
      <c r="S317" s="3"/>
      <c r="T317" s="2"/>
      <c r="U317" s="2"/>
      <c r="V317" s="2"/>
      <c r="W317" s="2"/>
      <c r="X317" s="3"/>
      <c r="Y317" s="2"/>
      <c r="Z317" s="2"/>
    </row>
    <row r="318" spans="1:26" ht="16.5" customHeight="1" x14ac:dyDescent="0.25">
      <c r="A318" s="52"/>
      <c r="B318" s="2"/>
      <c r="C318" s="3"/>
      <c r="D318" s="3"/>
      <c r="E318" s="3"/>
      <c r="F318" s="3"/>
      <c r="G318" s="3"/>
      <c r="H318" s="3"/>
      <c r="I318" s="3"/>
      <c r="J318" s="3"/>
      <c r="K318" s="3"/>
      <c r="L318" s="3"/>
      <c r="M318" s="3"/>
      <c r="N318" s="3"/>
      <c r="O318" s="3"/>
      <c r="P318" s="3"/>
      <c r="Q318" s="3"/>
      <c r="R318" s="3"/>
      <c r="S318" s="3"/>
      <c r="T318" s="2"/>
      <c r="U318" s="2"/>
      <c r="V318" s="2"/>
      <c r="W318" s="2"/>
      <c r="X318" s="3"/>
      <c r="Y318" s="2"/>
      <c r="Z318" s="2"/>
    </row>
    <row r="319" spans="1:26" ht="16.5" customHeight="1" x14ac:dyDescent="0.25">
      <c r="A319" s="52"/>
      <c r="B319" s="2"/>
      <c r="C319" s="3"/>
      <c r="D319" s="3"/>
      <c r="E319" s="3"/>
      <c r="F319" s="3"/>
      <c r="G319" s="3"/>
      <c r="H319" s="3"/>
      <c r="I319" s="3"/>
      <c r="J319" s="3"/>
      <c r="K319" s="3"/>
      <c r="L319" s="3"/>
      <c r="M319" s="3"/>
      <c r="N319" s="3"/>
      <c r="O319" s="3"/>
      <c r="P319" s="3"/>
      <c r="Q319" s="3"/>
      <c r="R319" s="3"/>
      <c r="S319" s="3"/>
      <c r="T319" s="2"/>
      <c r="U319" s="2"/>
      <c r="V319" s="2"/>
      <c r="W319" s="2"/>
      <c r="X319" s="3"/>
      <c r="Y319" s="2"/>
      <c r="Z319" s="2"/>
    </row>
    <row r="320" spans="1:26" ht="16.5" customHeight="1" x14ac:dyDescent="0.25">
      <c r="A320" s="52"/>
      <c r="B320" s="2"/>
      <c r="C320" s="3"/>
      <c r="D320" s="3"/>
      <c r="E320" s="3"/>
      <c r="F320" s="3"/>
      <c r="G320" s="3"/>
      <c r="H320" s="3"/>
      <c r="I320" s="3"/>
      <c r="J320" s="3"/>
      <c r="K320" s="3"/>
      <c r="L320" s="3"/>
      <c r="M320" s="3"/>
      <c r="N320" s="3"/>
      <c r="O320" s="3"/>
      <c r="P320" s="3"/>
      <c r="Q320" s="3"/>
      <c r="R320" s="3"/>
      <c r="S320" s="3"/>
      <c r="T320" s="2"/>
      <c r="U320" s="2"/>
      <c r="V320" s="2"/>
      <c r="W320" s="2"/>
      <c r="X320" s="3"/>
      <c r="Y320" s="2"/>
      <c r="Z320" s="2"/>
    </row>
    <row r="321" spans="1:26" ht="16.5" customHeight="1" x14ac:dyDescent="0.25">
      <c r="A321" s="52"/>
      <c r="B321" s="2"/>
      <c r="C321" s="3"/>
      <c r="D321" s="3"/>
      <c r="E321" s="3"/>
      <c r="F321" s="3"/>
      <c r="G321" s="3"/>
      <c r="H321" s="3"/>
      <c r="I321" s="3"/>
      <c r="J321" s="3"/>
      <c r="K321" s="3"/>
      <c r="L321" s="3"/>
      <c r="M321" s="3"/>
      <c r="N321" s="3"/>
      <c r="O321" s="3"/>
      <c r="P321" s="3"/>
      <c r="Q321" s="3"/>
      <c r="R321" s="3"/>
      <c r="S321" s="3"/>
      <c r="T321" s="2"/>
      <c r="U321" s="2"/>
      <c r="V321" s="2"/>
      <c r="W321" s="2"/>
      <c r="X321" s="3"/>
      <c r="Y321" s="2"/>
      <c r="Z321" s="2"/>
    </row>
    <row r="322" spans="1:26" ht="16.5" customHeight="1" x14ac:dyDescent="0.25">
      <c r="A322" s="52"/>
      <c r="B322" s="2"/>
      <c r="C322" s="3"/>
      <c r="D322" s="3"/>
      <c r="E322" s="3"/>
      <c r="F322" s="3"/>
      <c r="G322" s="3"/>
      <c r="H322" s="3"/>
      <c r="I322" s="3"/>
      <c r="J322" s="3"/>
      <c r="K322" s="3"/>
      <c r="L322" s="3"/>
      <c r="M322" s="3"/>
      <c r="N322" s="3"/>
      <c r="O322" s="3"/>
      <c r="P322" s="3"/>
      <c r="Q322" s="3"/>
      <c r="R322" s="3"/>
      <c r="S322" s="3"/>
      <c r="T322" s="2"/>
      <c r="U322" s="2"/>
      <c r="V322" s="2"/>
      <c r="W322" s="2"/>
      <c r="X322" s="3"/>
      <c r="Y322" s="2"/>
      <c r="Z322" s="2"/>
    </row>
    <row r="323" spans="1:26" ht="16.5" customHeight="1" x14ac:dyDescent="0.25">
      <c r="A323" s="52"/>
      <c r="B323" s="2"/>
      <c r="C323" s="3"/>
      <c r="D323" s="3"/>
      <c r="E323" s="3"/>
      <c r="F323" s="3"/>
      <c r="G323" s="3"/>
      <c r="H323" s="3"/>
      <c r="I323" s="3"/>
      <c r="J323" s="3"/>
      <c r="K323" s="3"/>
      <c r="L323" s="3"/>
      <c r="M323" s="3"/>
      <c r="N323" s="3"/>
      <c r="O323" s="3"/>
      <c r="P323" s="3"/>
      <c r="Q323" s="3"/>
      <c r="R323" s="3"/>
      <c r="S323" s="3"/>
      <c r="T323" s="2"/>
      <c r="U323" s="2"/>
      <c r="V323" s="2"/>
      <c r="W323" s="2"/>
      <c r="X323" s="3"/>
      <c r="Y323" s="2"/>
      <c r="Z323" s="2"/>
    </row>
    <row r="324" spans="1:26" ht="16.5" customHeight="1" x14ac:dyDescent="0.25">
      <c r="A324" s="52"/>
      <c r="B324" s="2"/>
      <c r="C324" s="3"/>
      <c r="D324" s="3"/>
      <c r="E324" s="3"/>
      <c r="F324" s="3"/>
      <c r="G324" s="3"/>
      <c r="H324" s="3"/>
      <c r="I324" s="3"/>
      <c r="J324" s="3"/>
      <c r="K324" s="3"/>
      <c r="L324" s="3"/>
      <c r="M324" s="3"/>
      <c r="N324" s="3"/>
      <c r="O324" s="3"/>
      <c r="P324" s="3"/>
      <c r="Q324" s="3"/>
      <c r="R324" s="3"/>
      <c r="S324" s="3"/>
      <c r="T324" s="2"/>
      <c r="U324" s="2"/>
      <c r="V324" s="2"/>
      <c r="W324" s="2"/>
      <c r="X324" s="3"/>
      <c r="Y324" s="2"/>
      <c r="Z324" s="2"/>
    </row>
    <row r="325" spans="1:26" ht="16.5" customHeight="1" x14ac:dyDescent="0.25">
      <c r="A325" s="52"/>
      <c r="B325" s="2"/>
      <c r="C325" s="3"/>
      <c r="D325" s="3"/>
      <c r="E325" s="3"/>
      <c r="F325" s="3"/>
      <c r="G325" s="3"/>
      <c r="H325" s="3"/>
      <c r="I325" s="3"/>
      <c r="J325" s="3"/>
      <c r="K325" s="3"/>
      <c r="L325" s="3"/>
      <c r="M325" s="3"/>
      <c r="N325" s="3"/>
      <c r="O325" s="3"/>
      <c r="P325" s="3"/>
      <c r="Q325" s="3"/>
      <c r="R325" s="3"/>
      <c r="S325" s="3"/>
      <c r="T325" s="2"/>
      <c r="U325" s="2"/>
      <c r="V325" s="2"/>
      <c r="W325" s="2"/>
      <c r="X325" s="3"/>
      <c r="Y325" s="2"/>
      <c r="Z325" s="2"/>
    </row>
    <row r="326" spans="1:26" ht="16.5" customHeight="1" x14ac:dyDescent="0.25">
      <c r="A326" s="52"/>
      <c r="B326" s="2"/>
      <c r="C326" s="3"/>
      <c r="D326" s="3"/>
      <c r="E326" s="3"/>
      <c r="F326" s="3"/>
      <c r="G326" s="3"/>
      <c r="H326" s="3"/>
      <c r="I326" s="3"/>
      <c r="J326" s="3"/>
      <c r="K326" s="3"/>
      <c r="L326" s="3"/>
      <c r="M326" s="3"/>
      <c r="N326" s="3"/>
      <c r="O326" s="3"/>
      <c r="P326" s="3"/>
      <c r="Q326" s="3"/>
      <c r="R326" s="3"/>
      <c r="S326" s="3"/>
      <c r="T326" s="2"/>
      <c r="U326" s="2"/>
      <c r="V326" s="2"/>
      <c r="W326" s="2"/>
      <c r="X326" s="3"/>
      <c r="Y326" s="2"/>
      <c r="Z326" s="2"/>
    </row>
    <row r="327" spans="1:26" ht="16.5" customHeight="1" x14ac:dyDescent="0.25">
      <c r="A327" s="52"/>
      <c r="B327" s="2"/>
      <c r="C327" s="3"/>
      <c r="D327" s="3"/>
      <c r="E327" s="3"/>
      <c r="F327" s="3"/>
      <c r="G327" s="3"/>
      <c r="H327" s="3"/>
      <c r="I327" s="3"/>
      <c r="J327" s="3"/>
      <c r="K327" s="3"/>
      <c r="L327" s="3"/>
      <c r="M327" s="3"/>
      <c r="N327" s="3"/>
      <c r="O327" s="3"/>
      <c r="P327" s="3"/>
      <c r="Q327" s="3"/>
      <c r="R327" s="3"/>
      <c r="S327" s="3"/>
      <c r="T327" s="2"/>
      <c r="U327" s="2"/>
      <c r="V327" s="2"/>
      <c r="W327" s="2"/>
      <c r="X327" s="3"/>
      <c r="Y327" s="2"/>
      <c r="Z327" s="2"/>
    </row>
    <row r="328" spans="1:26" ht="16.5" customHeight="1" x14ac:dyDescent="0.25">
      <c r="A328" s="52"/>
      <c r="B328" s="2"/>
      <c r="C328" s="3"/>
      <c r="D328" s="3"/>
      <c r="E328" s="3"/>
      <c r="F328" s="3"/>
      <c r="G328" s="3"/>
      <c r="H328" s="3"/>
      <c r="I328" s="3"/>
      <c r="J328" s="3"/>
      <c r="K328" s="3"/>
      <c r="L328" s="3"/>
      <c r="M328" s="3"/>
      <c r="N328" s="3"/>
      <c r="O328" s="3"/>
      <c r="P328" s="3"/>
      <c r="Q328" s="3"/>
      <c r="R328" s="3"/>
      <c r="S328" s="3"/>
      <c r="T328" s="2"/>
      <c r="U328" s="2"/>
      <c r="V328" s="2"/>
      <c r="W328" s="2"/>
      <c r="X328" s="3"/>
      <c r="Y328" s="2"/>
      <c r="Z328" s="2"/>
    </row>
    <row r="329" spans="1:26" ht="16.5" customHeight="1" x14ac:dyDescent="0.25">
      <c r="A329" s="52"/>
      <c r="B329" s="2"/>
      <c r="C329" s="3"/>
      <c r="D329" s="3"/>
      <c r="E329" s="3"/>
      <c r="F329" s="3"/>
      <c r="G329" s="3"/>
      <c r="H329" s="3"/>
      <c r="I329" s="3"/>
      <c r="J329" s="3"/>
      <c r="K329" s="3"/>
      <c r="L329" s="3"/>
      <c r="M329" s="3"/>
      <c r="N329" s="3"/>
      <c r="O329" s="3"/>
      <c r="P329" s="3"/>
      <c r="Q329" s="3"/>
      <c r="R329" s="3"/>
      <c r="S329" s="3"/>
      <c r="T329" s="2"/>
      <c r="U329" s="2"/>
      <c r="V329" s="2"/>
      <c r="W329" s="2"/>
      <c r="X329" s="3"/>
      <c r="Y329" s="2"/>
      <c r="Z329" s="2"/>
    </row>
    <row r="330" spans="1:26" ht="16.5" customHeight="1" x14ac:dyDescent="0.25">
      <c r="A330" s="52"/>
      <c r="B330" s="2"/>
      <c r="C330" s="3"/>
      <c r="D330" s="3"/>
      <c r="E330" s="3"/>
      <c r="F330" s="3"/>
      <c r="G330" s="3"/>
      <c r="H330" s="3"/>
      <c r="I330" s="3"/>
      <c r="J330" s="3"/>
      <c r="K330" s="3"/>
      <c r="L330" s="3"/>
      <c r="M330" s="3"/>
      <c r="N330" s="3"/>
      <c r="O330" s="3"/>
      <c r="P330" s="3"/>
      <c r="Q330" s="3"/>
      <c r="R330" s="3"/>
      <c r="S330" s="3"/>
      <c r="T330" s="2"/>
      <c r="U330" s="2"/>
      <c r="V330" s="2"/>
      <c r="W330" s="2"/>
      <c r="X330" s="3"/>
      <c r="Y330" s="2"/>
      <c r="Z330" s="2"/>
    </row>
    <row r="331" spans="1:26" ht="16.5" customHeight="1" x14ac:dyDescent="0.25">
      <c r="A331" s="52"/>
      <c r="B331" s="2"/>
      <c r="C331" s="3"/>
      <c r="D331" s="3"/>
      <c r="E331" s="3"/>
      <c r="F331" s="3"/>
      <c r="G331" s="3"/>
      <c r="H331" s="3"/>
      <c r="I331" s="3"/>
      <c r="J331" s="3"/>
      <c r="K331" s="3"/>
      <c r="L331" s="3"/>
      <c r="M331" s="3"/>
      <c r="N331" s="3"/>
      <c r="O331" s="3"/>
      <c r="P331" s="3"/>
      <c r="Q331" s="3"/>
      <c r="R331" s="3"/>
      <c r="S331" s="3"/>
      <c r="T331" s="2"/>
      <c r="U331" s="2"/>
      <c r="V331" s="2"/>
      <c r="W331" s="2"/>
      <c r="X331" s="3"/>
      <c r="Y331" s="2"/>
      <c r="Z331" s="2"/>
    </row>
    <row r="332" spans="1:26" ht="16.5" customHeight="1" x14ac:dyDescent="0.25">
      <c r="A332" s="52"/>
      <c r="B332" s="2"/>
      <c r="C332" s="3"/>
      <c r="D332" s="3"/>
      <c r="E332" s="3"/>
      <c r="F332" s="3"/>
      <c r="G332" s="3"/>
      <c r="H332" s="3"/>
      <c r="I332" s="3"/>
      <c r="J332" s="3"/>
      <c r="K332" s="3"/>
      <c r="L332" s="3"/>
      <c r="M332" s="3"/>
      <c r="N332" s="3"/>
      <c r="O332" s="3"/>
      <c r="P332" s="3"/>
      <c r="Q332" s="3"/>
      <c r="R332" s="3"/>
      <c r="S332" s="3"/>
      <c r="T332" s="2"/>
      <c r="U332" s="2"/>
      <c r="V332" s="2"/>
      <c r="W332" s="2"/>
      <c r="X332" s="3"/>
      <c r="Y332" s="2"/>
      <c r="Z332" s="2"/>
    </row>
    <row r="333" spans="1:26" ht="16.5" customHeight="1" x14ac:dyDescent="0.25">
      <c r="A333" s="52"/>
      <c r="B333" s="2"/>
      <c r="C333" s="3"/>
      <c r="D333" s="3"/>
      <c r="E333" s="3"/>
      <c r="F333" s="3"/>
      <c r="G333" s="3"/>
      <c r="H333" s="3"/>
      <c r="I333" s="3"/>
      <c r="J333" s="3"/>
      <c r="K333" s="3"/>
      <c r="L333" s="3"/>
      <c r="M333" s="3"/>
      <c r="N333" s="3"/>
      <c r="O333" s="3"/>
      <c r="P333" s="3"/>
      <c r="Q333" s="3"/>
      <c r="R333" s="3"/>
      <c r="S333" s="3"/>
      <c r="T333" s="2"/>
      <c r="U333" s="2"/>
      <c r="V333" s="2"/>
      <c r="W333" s="2"/>
      <c r="X333" s="3"/>
      <c r="Y333" s="2"/>
      <c r="Z333" s="2"/>
    </row>
    <row r="334" spans="1:26" ht="16.5" customHeight="1" x14ac:dyDescent="0.25">
      <c r="A334" s="52"/>
      <c r="B334" s="2"/>
      <c r="C334" s="3"/>
      <c r="D334" s="3"/>
      <c r="E334" s="3"/>
      <c r="F334" s="3"/>
      <c r="G334" s="3"/>
      <c r="H334" s="3"/>
      <c r="I334" s="3"/>
      <c r="J334" s="3"/>
      <c r="K334" s="3"/>
      <c r="L334" s="3"/>
      <c r="M334" s="3"/>
      <c r="N334" s="3"/>
      <c r="O334" s="3"/>
      <c r="P334" s="3"/>
      <c r="Q334" s="3"/>
      <c r="R334" s="3"/>
      <c r="S334" s="3"/>
      <c r="T334" s="2"/>
      <c r="U334" s="2"/>
      <c r="V334" s="2"/>
      <c r="W334" s="2"/>
      <c r="X334" s="3"/>
      <c r="Y334" s="2"/>
      <c r="Z334" s="2"/>
    </row>
    <row r="335" spans="1:26" ht="16.5" customHeight="1" x14ac:dyDescent="0.25">
      <c r="A335" s="52"/>
      <c r="B335" s="2"/>
      <c r="C335" s="3"/>
      <c r="D335" s="3"/>
      <c r="E335" s="3"/>
      <c r="F335" s="3"/>
      <c r="G335" s="3"/>
      <c r="H335" s="3"/>
      <c r="I335" s="3"/>
      <c r="J335" s="3"/>
      <c r="K335" s="3"/>
      <c r="L335" s="3"/>
      <c r="M335" s="3"/>
      <c r="N335" s="3"/>
      <c r="O335" s="3"/>
      <c r="P335" s="3"/>
      <c r="Q335" s="3"/>
      <c r="R335" s="3"/>
      <c r="S335" s="3"/>
      <c r="T335" s="2"/>
      <c r="U335" s="2"/>
      <c r="V335" s="2"/>
      <c r="W335" s="2"/>
      <c r="X335" s="3"/>
      <c r="Y335" s="2"/>
      <c r="Z335" s="2"/>
    </row>
    <row r="336" spans="1:26" ht="16.5" customHeight="1" x14ac:dyDescent="0.25">
      <c r="A336" s="52"/>
      <c r="B336" s="2"/>
      <c r="C336" s="3"/>
      <c r="D336" s="3"/>
      <c r="E336" s="3"/>
      <c r="F336" s="3"/>
      <c r="G336" s="3"/>
      <c r="H336" s="3"/>
      <c r="I336" s="3"/>
      <c r="J336" s="3"/>
      <c r="K336" s="3"/>
      <c r="L336" s="3"/>
      <c r="M336" s="3"/>
      <c r="N336" s="3"/>
      <c r="O336" s="3"/>
      <c r="P336" s="3"/>
      <c r="Q336" s="3"/>
      <c r="R336" s="3"/>
      <c r="S336" s="3"/>
      <c r="T336" s="2"/>
      <c r="U336" s="2"/>
      <c r="V336" s="2"/>
      <c r="W336" s="2"/>
      <c r="X336" s="3"/>
      <c r="Y336" s="2"/>
      <c r="Z336" s="2"/>
    </row>
    <row r="337" spans="1:26" ht="16.5" customHeight="1" x14ac:dyDescent="0.25">
      <c r="A337" s="52"/>
      <c r="B337" s="2"/>
      <c r="C337" s="3"/>
      <c r="D337" s="3"/>
      <c r="E337" s="3"/>
      <c r="F337" s="3"/>
      <c r="G337" s="3"/>
      <c r="H337" s="3"/>
      <c r="I337" s="3"/>
      <c r="J337" s="3"/>
      <c r="K337" s="3"/>
      <c r="L337" s="3"/>
      <c r="M337" s="3"/>
      <c r="N337" s="3"/>
      <c r="O337" s="3"/>
      <c r="P337" s="3"/>
      <c r="Q337" s="3"/>
      <c r="R337" s="3"/>
      <c r="S337" s="3"/>
      <c r="T337" s="2"/>
      <c r="U337" s="2"/>
      <c r="V337" s="2"/>
      <c r="W337" s="2"/>
      <c r="X337" s="3"/>
      <c r="Y337" s="2"/>
      <c r="Z337" s="2"/>
    </row>
    <row r="338" spans="1:26" ht="16.5" customHeight="1" x14ac:dyDescent="0.25">
      <c r="A338" s="52"/>
      <c r="B338" s="2"/>
      <c r="C338" s="3"/>
      <c r="D338" s="3"/>
      <c r="E338" s="3"/>
      <c r="F338" s="3"/>
      <c r="G338" s="3"/>
      <c r="H338" s="3"/>
      <c r="I338" s="3"/>
      <c r="J338" s="3"/>
      <c r="K338" s="3"/>
      <c r="L338" s="3"/>
      <c r="M338" s="3"/>
      <c r="N338" s="3"/>
      <c r="O338" s="3"/>
      <c r="P338" s="3"/>
      <c r="Q338" s="3"/>
      <c r="R338" s="3"/>
      <c r="S338" s="3"/>
      <c r="T338" s="2"/>
      <c r="U338" s="2"/>
      <c r="V338" s="2"/>
      <c r="W338" s="2"/>
      <c r="X338" s="3"/>
      <c r="Y338" s="2"/>
      <c r="Z338" s="2"/>
    </row>
    <row r="339" spans="1:26" ht="16.5" customHeight="1" x14ac:dyDescent="0.25">
      <c r="A339" s="52"/>
      <c r="B339" s="2"/>
      <c r="C339" s="3"/>
      <c r="D339" s="3"/>
      <c r="E339" s="3"/>
      <c r="F339" s="3"/>
      <c r="G339" s="3"/>
      <c r="H339" s="3"/>
      <c r="I339" s="3"/>
      <c r="J339" s="3"/>
      <c r="K339" s="3"/>
      <c r="L339" s="3"/>
      <c r="M339" s="3"/>
      <c r="N339" s="3"/>
      <c r="O339" s="3"/>
      <c r="P339" s="3"/>
      <c r="Q339" s="3"/>
      <c r="R339" s="3"/>
      <c r="S339" s="3"/>
      <c r="T339" s="2"/>
      <c r="U339" s="2"/>
      <c r="V339" s="2"/>
      <c r="W339" s="2"/>
      <c r="X339" s="3"/>
      <c r="Y339" s="2"/>
      <c r="Z339" s="2"/>
    </row>
    <row r="340" spans="1:26" ht="16.5" customHeight="1" x14ac:dyDescent="0.25">
      <c r="A340" s="52"/>
      <c r="B340" s="2"/>
      <c r="C340" s="3"/>
      <c r="D340" s="3"/>
      <c r="E340" s="3"/>
      <c r="F340" s="3"/>
      <c r="G340" s="3"/>
      <c r="H340" s="3"/>
      <c r="I340" s="3"/>
      <c r="J340" s="3"/>
      <c r="K340" s="3"/>
      <c r="L340" s="3"/>
      <c r="M340" s="3"/>
      <c r="N340" s="3"/>
      <c r="O340" s="3"/>
      <c r="P340" s="3"/>
      <c r="Q340" s="3"/>
      <c r="R340" s="3"/>
      <c r="S340" s="3"/>
      <c r="T340" s="2"/>
      <c r="U340" s="2"/>
      <c r="V340" s="2"/>
      <c r="W340" s="2"/>
      <c r="X340" s="3"/>
      <c r="Y340" s="2"/>
      <c r="Z340" s="2"/>
    </row>
    <row r="341" spans="1:26" ht="16.5" customHeight="1" x14ac:dyDescent="0.25">
      <c r="A341" s="52"/>
      <c r="B341" s="2"/>
      <c r="C341" s="3"/>
      <c r="D341" s="3"/>
      <c r="E341" s="3"/>
      <c r="F341" s="3"/>
      <c r="G341" s="3"/>
      <c r="H341" s="3"/>
      <c r="I341" s="3"/>
      <c r="J341" s="3"/>
      <c r="K341" s="3"/>
      <c r="L341" s="3"/>
      <c r="M341" s="3"/>
      <c r="N341" s="3"/>
      <c r="O341" s="3"/>
      <c r="P341" s="3"/>
      <c r="Q341" s="3"/>
      <c r="R341" s="3"/>
      <c r="S341" s="3"/>
      <c r="T341" s="2"/>
      <c r="U341" s="2"/>
      <c r="V341" s="2"/>
      <c r="W341" s="2"/>
      <c r="X341" s="3"/>
      <c r="Y341" s="2"/>
      <c r="Z341" s="2"/>
    </row>
    <row r="342" spans="1:26" ht="16.5" customHeight="1" x14ac:dyDescent="0.25">
      <c r="A342" s="52"/>
      <c r="B342" s="2"/>
      <c r="C342" s="3"/>
      <c r="D342" s="3"/>
      <c r="E342" s="3"/>
      <c r="F342" s="3"/>
      <c r="G342" s="3"/>
      <c r="H342" s="3"/>
      <c r="I342" s="3"/>
      <c r="J342" s="3"/>
      <c r="K342" s="3"/>
      <c r="L342" s="3"/>
      <c r="M342" s="3"/>
      <c r="N342" s="3"/>
      <c r="O342" s="3"/>
      <c r="P342" s="3"/>
      <c r="Q342" s="3"/>
      <c r="R342" s="3"/>
      <c r="S342" s="3"/>
      <c r="T342" s="2"/>
      <c r="U342" s="2"/>
      <c r="V342" s="2"/>
      <c r="W342" s="2"/>
      <c r="X342" s="3"/>
      <c r="Y342" s="2"/>
      <c r="Z342" s="2"/>
    </row>
    <row r="343" spans="1:26" ht="16.5" customHeight="1" x14ac:dyDescent="0.25">
      <c r="A343" s="52"/>
      <c r="B343" s="2"/>
      <c r="C343" s="3"/>
      <c r="D343" s="3"/>
      <c r="E343" s="3"/>
      <c r="F343" s="3"/>
      <c r="G343" s="3"/>
      <c r="H343" s="3"/>
      <c r="I343" s="3"/>
      <c r="J343" s="3"/>
      <c r="K343" s="3"/>
      <c r="L343" s="3"/>
      <c r="M343" s="3"/>
      <c r="N343" s="3"/>
      <c r="O343" s="3"/>
      <c r="P343" s="3"/>
      <c r="Q343" s="3"/>
      <c r="R343" s="3"/>
      <c r="S343" s="3"/>
      <c r="T343" s="2"/>
      <c r="U343" s="2"/>
      <c r="V343" s="2"/>
      <c r="W343" s="2"/>
      <c r="X343" s="3"/>
      <c r="Y343" s="2"/>
      <c r="Z343" s="2"/>
    </row>
    <row r="344" spans="1:26" ht="16.5" customHeight="1" x14ac:dyDescent="0.25">
      <c r="A344" s="52"/>
      <c r="B344" s="2"/>
      <c r="C344" s="3"/>
      <c r="D344" s="3"/>
      <c r="E344" s="3"/>
      <c r="F344" s="3"/>
      <c r="G344" s="3"/>
      <c r="H344" s="3"/>
      <c r="I344" s="3"/>
      <c r="J344" s="3"/>
      <c r="K344" s="3"/>
      <c r="L344" s="3"/>
      <c r="M344" s="3"/>
      <c r="N344" s="3"/>
      <c r="O344" s="3"/>
      <c r="P344" s="3"/>
      <c r="Q344" s="3"/>
      <c r="R344" s="3"/>
      <c r="S344" s="3"/>
      <c r="T344" s="2"/>
      <c r="U344" s="2"/>
      <c r="V344" s="2"/>
      <c r="W344" s="2"/>
      <c r="X344" s="3"/>
      <c r="Y344" s="2"/>
      <c r="Z344" s="2"/>
    </row>
    <row r="345" spans="1:26" ht="16.5" customHeight="1" x14ac:dyDescent="0.25">
      <c r="A345" s="52"/>
      <c r="B345" s="2"/>
      <c r="C345" s="3"/>
      <c r="D345" s="3"/>
      <c r="E345" s="3"/>
      <c r="F345" s="3"/>
      <c r="G345" s="3"/>
      <c r="H345" s="3"/>
      <c r="I345" s="3"/>
      <c r="J345" s="3"/>
      <c r="K345" s="3"/>
      <c r="L345" s="3"/>
      <c r="M345" s="3"/>
      <c r="N345" s="3"/>
      <c r="O345" s="3"/>
      <c r="P345" s="3"/>
      <c r="Q345" s="3"/>
      <c r="R345" s="3"/>
      <c r="S345" s="3"/>
      <c r="T345" s="2"/>
      <c r="U345" s="2"/>
      <c r="V345" s="2"/>
      <c r="W345" s="2"/>
      <c r="X345" s="3"/>
      <c r="Y345" s="2"/>
      <c r="Z345" s="2"/>
    </row>
    <row r="346" spans="1:26" ht="16.5" customHeight="1" x14ac:dyDescent="0.25">
      <c r="A346" s="52"/>
      <c r="B346" s="2"/>
      <c r="C346" s="3"/>
      <c r="D346" s="3"/>
      <c r="E346" s="3"/>
      <c r="F346" s="3"/>
      <c r="G346" s="3"/>
      <c r="H346" s="3"/>
      <c r="I346" s="3"/>
      <c r="J346" s="3"/>
      <c r="K346" s="3"/>
      <c r="L346" s="3"/>
      <c r="M346" s="3"/>
      <c r="N346" s="3"/>
      <c r="O346" s="3"/>
      <c r="P346" s="3"/>
      <c r="Q346" s="3"/>
      <c r="R346" s="3"/>
      <c r="S346" s="3"/>
      <c r="T346" s="2"/>
      <c r="U346" s="2"/>
      <c r="V346" s="2"/>
      <c r="W346" s="2"/>
      <c r="X346" s="3"/>
      <c r="Y346" s="2"/>
      <c r="Z346" s="2"/>
    </row>
    <row r="347" spans="1:26" ht="16.5" customHeight="1" x14ac:dyDescent="0.25">
      <c r="A347" s="52"/>
      <c r="B347" s="2"/>
      <c r="C347" s="3"/>
      <c r="D347" s="3"/>
      <c r="E347" s="3"/>
      <c r="F347" s="3"/>
      <c r="G347" s="3"/>
      <c r="H347" s="3"/>
      <c r="I347" s="3"/>
      <c r="J347" s="3"/>
      <c r="K347" s="3"/>
      <c r="L347" s="3"/>
      <c r="M347" s="3"/>
      <c r="N347" s="3"/>
      <c r="O347" s="3"/>
      <c r="P347" s="3"/>
      <c r="Q347" s="3"/>
      <c r="R347" s="3"/>
      <c r="S347" s="3"/>
      <c r="T347" s="2"/>
      <c r="U347" s="2"/>
      <c r="V347" s="2"/>
      <c r="W347" s="2"/>
      <c r="X347" s="3"/>
      <c r="Y347" s="2"/>
      <c r="Z347" s="2"/>
    </row>
    <row r="348" spans="1:26" ht="16.5" customHeight="1" x14ac:dyDescent="0.25">
      <c r="A348" s="52"/>
      <c r="B348" s="2"/>
      <c r="C348" s="3"/>
      <c r="D348" s="3"/>
      <c r="E348" s="3"/>
      <c r="F348" s="3"/>
      <c r="G348" s="3"/>
      <c r="H348" s="3"/>
      <c r="I348" s="3"/>
      <c r="J348" s="3"/>
      <c r="K348" s="3"/>
      <c r="L348" s="3"/>
      <c r="M348" s="3"/>
      <c r="N348" s="3"/>
      <c r="O348" s="3"/>
      <c r="P348" s="3"/>
      <c r="Q348" s="3"/>
      <c r="R348" s="3"/>
      <c r="S348" s="3"/>
      <c r="T348" s="2"/>
      <c r="U348" s="2"/>
      <c r="V348" s="2"/>
      <c r="W348" s="2"/>
      <c r="X348" s="3"/>
      <c r="Y348" s="2"/>
      <c r="Z348" s="2"/>
    </row>
    <row r="349" spans="1:26" ht="16.5" customHeight="1" x14ac:dyDescent="0.25">
      <c r="A349" s="52"/>
      <c r="B349" s="2"/>
      <c r="C349" s="3"/>
      <c r="D349" s="3"/>
      <c r="E349" s="3"/>
      <c r="F349" s="3"/>
      <c r="G349" s="3"/>
      <c r="H349" s="3"/>
      <c r="I349" s="3"/>
      <c r="J349" s="3"/>
      <c r="K349" s="3"/>
      <c r="L349" s="3"/>
      <c r="M349" s="3"/>
      <c r="N349" s="3"/>
      <c r="O349" s="3"/>
      <c r="P349" s="3"/>
      <c r="Q349" s="3"/>
      <c r="R349" s="3"/>
      <c r="S349" s="3"/>
      <c r="T349" s="2"/>
      <c r="U349" s="2"/>
      <c r="V349" s="2"/>
      <c r="W349" s="2"/>
      <c r="X349" s="3"/>
      <c r="Y349" s="2"/>
      <c r="Z349" s="2"/>
    </row>
    <row r="350" spans="1:26" ht="16.5" customHeight="1" x14ac:dyDescent="0.25">
      <c r="A350" s="52"/>
      <c r="B350" s="2"/>
      <c r="C350" s="3"/>
      <c r="D350" s="3"/>
      <c r="E350" s="3"/>
      <c r="F350" s="3"/>
      <c r="G350" s="3"/>
      <c r="H350" s="3"/>
      <c r="I350" s="3"/>
      <c r="J350" s="3"/>
      <c r="K350" s="3"/>
      <c r="L350" s="3"/>
      <c r="M350" s="3"/>
      <c r="N350" s="3"/>
      <c r="O350" s="3"/>
      <c r="P350" s="3"/>
      <c r="Q350" s="3"/>
      <c r="R350" s="3"/>
      <c r="S350" s="3"/>
      <c r="T350" s="2"/>
      <c r="U350" s="2"/>
      <c r="V350" s="2"/>
      <c r="W350" s="2"/>
      <c r="X350" s="3"/>
      <c r="Y350" s="2"/>
      <c r="Z350" s="2"/>
    </row>
    <row r="351" spans="1:26" ht="16.5" customHeight="1" x14ac:dyDescent="0.25">
      <c r="A351" s="52"/>
      <c r="B351" s="2"/>
      <c r="C351" s="3"/>
      <c r="D351" s="3"/>
      <c r="E351" s="3"/>
      <c r="F351" s="3"/>
      <c r="G351" s="3"/>
      <c r="H351" s="3"/>
      <c r="I351" s="3"/>
      <c r="J351" s="3"/>
      <c r="K351" s="3"/>
      <c r="L351" s="3"/>
      <c r="M351" s="3"/>
      <c r="N351" s="3"/>
      <c r="O351" s="3"/>
      <c r="P351" s="3"/>
      <c r="Q351" s="3"/>
      <c r="R351" s="3"/>
      <c r="S351" s="3"/>
      <c r="T351" s="2"/>
      <c r="U351" s="2"/>
      <c r="V351" s="2"/>
      <c r="W351" s="2"/>
      <c r="X351" s="3"/>
      <c r="Y351" s="2"/>
      <c r="Z351" s="2"/>
    </row>
    <row r="352" spans="1:26" ht="16.5" customHeight="1" x14ac:dyDescent="0.25">
      <c r="A352" s="52"/>
      <c r="B352" s="2"/>
      <c r="C352" s="3"/>
      <c r="D352" s="3"/>
      <c r="E352" s="3"/>
      <c r="F352" s="3"/>
      <c r="G352" s="3"/>
      <c r="H352" s="3"/>
      <c r="I352" s="3"/>
      <c r="J352" s="3"/>
      <c r="K352" s="3"/>
      <c r="L352" s="3"/>
      <c r="M352" s="3"/>
      <c r="N352" s="3"/>
      <c r="O352" s="3"/>
      <c r="P352" s="3"/>
      <c r="Q352" s="3"/>
      <c r="R352" s="3"/>
      <c r="S352" s="3"/>
      <c r="T352" s="2"/>
      <c r="U352" s="2"/>
      <c r="V352" s="2"/>
      <c r="W352" s="2"/>
      <c r="X352" s="3"/>
      <c r="Y352" s="2"/>
      <c r="Z352" s="2"/>
    </row>
    <row r="353" spans="1:26" ht="16.5" customHeight="1" x14ac:dyDescent="0.25">
      <c r="A353" s="52"/>
      <c r="B353" s="2"/>
      <c r="C353" s="3"/>
      <c r="D353" s="3"/>
      <c r="E353" s="3"/>
      <c r="F353" s="3"/>
      <c r="G353" s="3"/>
      <c r="H353" s="3"/>
      <c r="I353" s="3"/>
      <c r="J353" s="3"/>
      <c r="K353" s="3"/>
      <c r="L353" s="3"/>
      <c r="M353" s="3"/>
      <c r="N353" s="3"/>
      <c r="O353" s="3"/>
      <c r="P353" s="3"/>
      <c r="Q353" s="3"/>
      <c r="R353" s="3"/>
      <c r="S353" s="3"/>
      <c r="T353" s="2"/>
      <c r="U353" s="2"/>
      <c r="V353" s="2"/>
      <c r="W353" s="2"/>
      <c r="X353" s="3"/>
      <c r="Y353" s="2"/>
      <c r="Z353" s="2"/>
    </row>
    <row r="354" spans="1:26" ht="16.5" customHeight="1" x14ac:dyDescent="0.25">
      <c r="A354" s="52"/>
      <c r="B354" s="2"/>
      <c r="C354" s="3"/>
      <c r="D354" s="3"/>
      <c r="E354" s="3"/>
      <c r="F354" s="3"/>
      <c r="G354" s="3"/>
      <c r="H354" s="3"/>
      <c r="I354" s="3"/>
      <c r="J354" s="3"/>
      <c r="K354" s="3"/>
      <c r="L354" s="3"/>
      <c r="M354" s="3"/>
      <c r="N354" s="3"/>
      <c r="O354" s="3"/>
      <c r="P354" s="3"/>
      <c r="Q354" s="3"/>
      <c r="R354" s="3"/>
      <c r="S354" s="3"/>
      <c r="T354" s="2"/>
      <c r="U354" s="2"/>
      <c r="V354" s="2"/>
      <c r="W354" s="2"/>
      <c r="X354" s="3"/>
      <c r="Y354" s="2"/>
      <c r="Z354" s="2"/>
    </row>
    <row r="355" spans="1:26" ht="16.5" customHeight="1" x14ac:dyDescent="0.25">
      <c r="A355" s="52"/>
      <c r="B355" s="2"/>
      <c r="C355" s="3"/>
      <c r="D355" s="3"/>
      <c r="E355" s="3"/>
      <c r="F355" s="3"/>
      <c r="G355" s="3"/>
      <c r="H355" s="3"/>
      <c r="I355" s="3"/>
      <c r="J355" s="3"/>
      <c r="K355" s="3"/>
      <c r="L355" s="3"/>
      <c r="M355" s="3"/>
      <c r="N355" s="3"/>
      <c r="O355" s="3"/>
      <c r="P355" s="3"/>
      <c r="Q355" s="3"/>
      <c r="R355" s="3"/>
      <c r="S355" s="3"/>
      <c r="T355" s="2"/>
      <c r="U355" s="2"/>
      <c r="V355" s="2"/>
      <c r="W355" s="2"/>
      <c r="X355" s="3"/>
      <c r="Y355" s="2"/>
      <c r="Z355" s="2"/>
    </row>
    <row r="356" spans="1:26" ht="16.5" customHeight="1" x14ac:dyDescent="0.25">
      <c r="A356" s="52"/>
      <c r="B356" s="2"/>
      <c r="C356" s="3"/>
      <c r="D356" s="3"/>
      <c r="E356" s="3"/>
      <c r="F356" s="3"/>
      <c r="G356" s="3"/>
      <c r="H356" s="3"/>
      <c r="I356" s="3"/>
      <c r="J356" s="3"/>
      <c r="K356" s="3"/>
      <c r="L356" s="3"/>
      <c r="M356" s="3"/>
      <c r="N356" s="3"/>
      <c r="O356" s="3"/>
      <c r="P356" s="3"/>
      <c r="Q356" s="3"/>
      <c r="R356" s="3"/>
      <c r="S356" s="3"/>
      <c r="T356" s="2"/>
      <c r="U356" s="2"/>
      <c r="V356" s="2"/>
      <c r="W356" s="2"/>
      <c r="X356" s="3"/>
      <c r="Y356" s="2"/>
      <c r="Z356" s="2"/>
    </row>
    <row r="357" spans="1:26" ht="16.5" customHeight="1" x14ac:dyDescent="0.25">
      <c r="A357" s="52"/>
      <c r="B357" s="2"/>
      <c r="C357" s="3"/>
      <c r="D357" s="3"/>
      <c r="E357" s="3"/>
      <c r="F357" s="3"/>
      <c r="G357" s="3"/>
      <c r="H357" s="3"/>
      <c r="I357" s="3"/>
      <c r="J357" s="3"/>
      <c r="K357" s="3"/>
      <c r="L357" s="3"/>
      <c r="M357" s="3"/>
      <c r="N357" s="3"/>
      <c r="O357" s="3"/>
      <c r="P357" s="3"/>
      <c r="Q357" s="3"/>
      <c r="R357" s="3"/>
      <c r="S357" s="3"/>
      <c r="T357" s="2"/>
      <c r="U357" s="2"/>
      <c r="V357" s="2"/>
      <c r="W357" s="2"/>
      <c r="X357" s="3"/>
      <c r="Y357" s="2"/>
      <c r="Z357" s="2"/>
    </row>
    <row r="358" spans="1:26" ht="16.5" customHeight="1" x14ac:dyDescent="0.25">
      <c r="A358" s="52"/>
      <c r="B358" s="2"/>
      <c r="C358" s="3"/>
      <c r="D358" s="3"/>
      <c r="E358" s="3"/>
      <c r="F358" s="3"/>
      <c r="G358" s="3"/>
      <c r="H358" s="3"/>
      <c r="I358" s="3"/>
      <c r="J358" s="3"/>
      <c r="K358" s="3"/>
      <c r="L358" s="3"/>
      <c r="M358" s="3"/>
      <c r="N358" s="3"/>
      <c r="O358" s="3"/>
      <c r="P358" s="3"/>
      <c r="Q358" s="3"/>
      <c r="R358" s="3"/>
      <c r="S358" s="3"/>
      <c r="T358" s="2"/>
      <c r="U358" s="2"/>
      <c r="V358" s="2"/>
      <c r="W358" s="2"/>
      <c r="X358" s="3"/>
      <c r="Y358" s="2"/>
      <c r="Z358" s="2"/>
    </row>
    <row r="359" spans="1:26" ht="16.5" customHeight="1" x14ac:dyDescent="0.25">
      <c r="A359" s="52"/>
      <c r="B359" s="2"/>
      <c r="C359" s="3"/>
      <c r="D359" s="3"/>
      <c r="E359" s="3"/>
      <c r="F359" s="3"/>
      <c r="G359" s="3"/>
      <c r="H359" s="3"/>
      <c r="I359" s="3"/>
      <c r="J359" s="3"/>
      <c r="K359" s="3"/>
      <c r="L359" s="3"/>
      <c r="M359" s="3"/>
      <c r="N359" s="3"/>
      <c r="O359" s="3"/>
      <c r="P359" s="3"/>
      <c r="Q359" s="3"/>
      <c r="R359" s="3"/>
      <c r="S359" s="3"/>
      <c r="T359" s="2"/>
      <c r="U359" s="2"/>
      <c r="V359" s="2"/>
      <c r="W359" s="2"/>
      <c r="X359" s="3"/>
      <c r="Y359" s="2"/>
      <c r="Z359" s="2"/>
    </row>
    <row r="360" spans="1:26" ht="16.5" customHeight="1" x14ac:dyDescent="0.25">
      <c r="A360" s="52"/>
      <c r="B360" s="2"/>
      <c r="C360" s="3"/>
      <c r="D360" s="3"/>
      <c r="E360" s="3"/>
      <c r="F360" s="3"/>
      <c r="G360" s="3"/>
      <c r="H360" s="3"/>
      <c r="I360" s="3"/>
      <c r="J360" s="3"/>
      <c r="K360" s="3"/>
      <c r="L360" s="3"/>
      <c r="M360" s="3"/>
      <c r="N360" s="3"/>
      <c r="O360" s="3"/>
      <c r="P360" s="3"/>
      <c r="Q360" s="3"/>
      <c r="R360" s="3"/>
      <c r="S360" s="3"/>
      <c r="T360" s="2"/>
      <c r="U360" s="2"/>
      <c r="V360" s="2"/>
      <c r="W360" s="2"/>
      <c r="X360" s="3"/>
      <c r="Y360" s="2"/>
      <c r="Z360" s="2"/>
    </row>
    <row r="361" spans="1:26" ht="16.5" customHeight="1" x14ac:dyDescent="0.25">
      <c r="A361" s="52"/>
      <c r="B361" s="2"/>
      <c r="C361" s="3"/>
      <c r="D361" s="3"/>
      <c r="E361" s="3"/>
      <c r="F361" s="3"/>
      <c r="G361" s="3"/>
      <c r="H361" s="3"/>
      <c r="I361" s="3"/>
      <c r="J361" s="3"/>
      <c r="K361" s="3"/>
      <c r="L361" s="3"/>
      <c r="M361" s="3"/>
      <c r="N361" s="3"/>
      <c r="O361" s="3"/>
      <c r="P361" s="3"/>
      <c r="Q361" s="3"/>
      <c r="R361" s="3"/>
      <c r="S361" s="3"/>
      <c r="T361" s="2"/>
      <c r="U361" s="2"/>
      <c r="V361" s="2"/>
      <c r="W361" s="2"/>
      <c r="X361" s="3"/>
      <c r="Y361" s="2"/>
      <c r="Z361" s="2"/>
    </row>
    <row r="362" spans="1:26" ht="16.5" customHeight="1" x14ac:dyDescent="0.25">
      <c r="A362" s="52"/>
      <c r="B362" s="2"/>
      <c r="C362" s="3"/>
      <c r="D362" s="3"/>
      <c r="E362" s="3"/>
      <c r="F362" s="3"/>
      <c r="G362" s="3"/>
      <c r="H362" s="3"/>
      <c r="I362" s="3"/>
      <c r="J362" s="3"/>
      <c r="K362" s="3"/>
      <c r="L362" s="3"/>
      <c r="M362" s="3"/>
      <c r="N362" s="3"/>
      <c r="O362" s="3"/>
      <c r="P362" s="3"/>
      <c r="Q362" s="3"/>
      <c r="R362" s="3"/>
      <c r="S362" s="3"/>
      <c r="T362" s="2"/>
      <c r="U362" s="2"/>
      <c r="V362" s="2"/>
      <c r="W362" s="2"/>
      <c r="X362" s="3"/>
      <c r="Y362" s="2"/>
      <c r="Z362" s="2"/>
    </row>
    <row r="363" spans="1:26" ht="16.5" customHeight="1" x14ac:dyDescent="0.25">
      <c r="A363" s="52"/>
      <c r="B363" s="2"/>
      <c r="C363" s="3"/>
      <c r="D363" s="3"/>
      <c r="E363" s="3"/>
      <c r="F363" s="3"/>
      <c r="G363" s="3"/>
      <c r="H363" s="3"/>
      <c r="I363" s="3"/>
      <c r="J363" s="3"/>
      <c r="K363" s="3"/>
      <c r="L363" s="3"/>
      <c r="M363" s="3"/>
      <c r="N363" s="3"/>
      <c r="O363" s="3"/>
      <c r="P363" s="3"/>
      <c r="Q363" s="3"/>
      <c r="R363" s="3"/>
      <c r="S363" s="3"/>
      <c r="T363" s="2"/>
      <c r="U363" s="2"/>
      <c r="V363" s="2"/>
      <c r="W363" s="2"/>
      <c r="X363" s="3"/>
      <c r="Y363" s="2"/>
      <c r="Z363" s="2"/>
    </row>
    <row r="364" spans="1:26" ht="16.5" customHeight="1" x14ac:dyDescent="0.25">
      <c r="A364" s="52"/>
      <c r="B364" s="2"/>
      <c r="C364" s="3"/>
      <c r="D364" s="3"/>
      <c r="E364" s="3"/>
      <c r="F364" s="3"/>
      <c r="G364" s="3"/>
      <c r="H364" s="3"/>
      <c r="I364" s="3"/>
      <c r="J364" s="3"/>
      <c r="K364" s="3"/>
      <c r="L364" s="3"/>
      <c r="M364" s="3"/>
      <c r="N364" s="3"/>
      <c r="O364" s="3"/>
      <c r="P364" s="3"/>
      <c r="Q364" s="3"/>
      <c r="R364" s="3"/>
      <c r="S364" s="3"/>
      <c r="T364" s="2"/>
      <c r="U364" s="2"/>
      <c r="V364" s="2"/>
      <c r="W364" s="2"/>
      <c r="X364" s="3"/>
      <c r="Y364" s="2"/>
      <c r="Z364" s="2"/>
    </row>
    <row r="365" spans="1:26" ht="16.5" customHeight="1" x14ac:dyDescent="0.25">
      <c r="A365" s="52"/>
      <c r="B365" s="2"/>
      <c r="C365" s="3"/>
      <c r="D365" s="3"/>
      <c r="E365" s="3"/>
      <c r="F365" s="3"/>
      <c r="G365" s="3"/>
      <c r="H365" s="3"/>
      <c r="I365" s="3"/>
      <c r="J365" s="3"/>
      <c r="K365" s="3"/>
      <c r="L365" s="3"/>
      <c r="M365" s="3"/>
      <c r="N365" s="3"/>
      <c r="O365" s="3"/>
      <c r="P365" s="3"/>
      <c r="Q365" s="3"/>
      <c r="R365" s="3"/>
      <c r="S365" s="3"/>
      <c r="T365" s="2"/>
      <c r="U365" s="2"/>
      <c r="V365" s="2"/>
      <c r="W365" s="2"/>
      <c r="X365" s="3"/>
      <c r="Y365" s="2"/>
      <c r="Z365" s="2"/>
    </row>
    <row r="366" spans="1:26" ht="16.5" customHeight="1" x14ac:dyDescent="0.25">
      <c r="A366" s="52"/>
      <c r="B366" s="2"/>
      <c r="C366" s="3"/>
      <c r="D366" s="3"/>
      <c r="E366" s="3"/>
      <c r="F366" s="3"/>
      <c r="G366" s="3"/>
      <c r="H366" s="3"/>
      <c r="I366" s="3"/>
      <c r="J366" s="3"/>
      <c r="K366" s="3"/>
      <c r="L366" s="3"/>
      <c r="M366" s="3"/>
      <c r="N366" s="3"/>
      <c r="O366" s="3"/>
      <c r="P366" s="3"/>
      <c r="Q366" s="3"/>
      <c r="R366" s="3"/>
      <c r="S366" s="3"/>
      <c r="T366" s="2"/>
      <c r="U366" s="2"/>
      <c r="V366" s="2"/>
      <c r="W366" s="2"/>
      <c r="X366" s="3"/>
      <c r="Y366" s="2"/>
      <c r="Z366" s="2"/>
    </row>
    <row r="367" spans="1:26" ht="16.5" customHeight="1" x14ac:dyDescent="0.25">
      <c r="A367" s="52"/>
      <c r="B367" s="2"/>
      <c r="C367" s="3"/>
      <c r="D367" s="3"/>
      <c r="E367" s="3"/>
      <c r="F367" s="3"/>
      <c r="G367" s="3"/>
      <c r="H367" s="3"/>
      <c r="I367" s="3"/>
      <c r="J367" s="3"/>
      <c r="K367" s="3"/>
      <c r="L367" s="3"/>
      <c r="M367" s="3"/>
      <c r="N367" s="3"/>
      <c r="O367" s="3"/>
      <c r="P367" s="3"/>
      <c r="Q367" s="3"/>
      <c r="R367" s="3"/>
      <c r="S367" s="3"/>
      <c r="T367" s="2"/>
      <c r="U367" s="2"/>
      <c r="V367" s="2"/>
      <c r="W367" s="2"/>
      <c r="X367" s="3"/>
      <c r="Y367" s="2"/>
      <c r="Z367" s="2"/>
    </row>
    <row r="368" spans="1:26" ht="16.5" customHeight="1" x14ac:dyDescent="0.25">
      <c r="A368" s="52"/>
      <c r="B368" s="2"/>
      <c r="C368" s="3"/>
      <c r="D368" s="3"/>
      <c r="E368" s="3"/>
      <c r="F368" s="3"/>
      <c r="G368" s="3"/>
      <c r="H368" s="3"/>
      <c r="I368" s="3"/>
      <c r="J368" s="3"/>
      <c r="K368" s="3"/>
      <c r="L368" s="3"/>
      <c r="M368" s="3"/>
      <c r="N368" s="3"/>
      <c r="O368" s="3"/>
      <c r="P368" s="3"/>
      <c r="Q368" s="3"/>
      <c r="R368" s="3"/>
      <c r="S368" s="3"/>
      <c r="T368" s="2"/>
      <c r="U368" s="2"/>
      <c r="V368" s="2"/>
      <c r="W368" s="2"/>
      <c r="X368" s="3"/>
      <c r="Y368" s="2"/>
      <c r="Z368" s="2"/>
    </row>
    <row r="369" spans="1:26" ht="16.5" customHeight="1" x14ac:dyDescent="0.25">
      <c r="A369" s="52"/>
      <c r="B369" s="2"/>
      <c r="C369" s="3"/>
      <c r="D369" s="3"/>
      <c r="E369" s="3"/>
      <c r="F369" s="3"/>
      <c r="G369" s="3"/>
      <c r="H369" s="3"/>
      <c r="I369" s="3"/>
      <c r="J369" s="3"/>
      <c r="K369" s="3"/>
      <c r="L369" s="3"/>
      <c r="M369" s="3"/>
      <c r="N369" s="3"/>
      <c r="O369" s="3"/>
      <c r="P369" s="3"/>
      <c r="Q369" s="3"/>
      <c r="R369" s="3"/>
      <c r="S369" s="3"/>
      <c r="T369" s="2"/>
      <c r="U369" s="2"/>
      <c r="V369" s="2"/>
      <c r="W369" s="2"/>
      <c r="X369" s="3"/>
      <c r="Y369" s="2"/>
      <c r="Z369" s="2"/>
    </row>
    <row r="370" spans="1:26" ht="16.5" customHeight="1" x14ac:dyDescent="0.25">
      <c r="A370" s="52"/>
      <c r="B370" s="2"/>
      <c r="C370" s="3"/>
      <c r="D370" s="3"/>
      <c r="E370" s="3"/>
      <c r="F370" s="3"/>
      <c r="G370" s="3"/>
      <c r="H370" s="3"/>
      <c r="I370" s="3"/>
      <c r="J370" s="3"/>
      <c r="K370" s="3"/>
      <c r="L370" s="3"/>
      <c r="M370" s="3"/>
      <c r="N370" s="3"/>
      <c r="O370" s="3"/>
      <c r="P370" s="3"/>
      <c r="Q370" s="3"/>
      <c r="R370" s="3"/>
      <c r="S370" s="3"/>
      <c r="T370" s="2"/>
      <c r="U370" s="2"/>
      <c r="V370" s="2"/>
      <c r="W370" s="2"/>
      <c r="X370" s="3"/>
      <c r="Y370" s="2"/>
      <c r="Z370" s="2"/>
    </row>
    <row r="371" spans="1:26" ht="16.5" customHeight="1" x14ac:dyDescent="0.25">
      <c r="A371" s="52"/>
      <c r="B371" s="2"/>
      <c r="C371" s="3"/>
      <c r="D371" s="3"/>
      <c r="E371" s="3"/>
      <c r="F371" s="3"/>
      <c r="G371" s="3"/>
      <c r="H371" s="3"/>
      <c r="I371" s="3"/>
      <c r="J371" s="3"/>
      <c r="K371" s="3"/>
      <c r="L371" s="3"/>
      <c r="M371" s="3"/>
      <c r="N371" s="3"/>
      <c r="O371" s="3"/>
      <c r="P371" s="3"/>
      <c r="Q371" s="3"/>
      <c r="R371" s="3"/>
      <c r="S371" s="3"/>
      <c r="T371" s="2"/>
      <c r="U371" s="2"/>
      <c r="V371" s="2"/>
      <c r="W371" s="2"/>
      <c r="X371" s="3"/>
      <c r="Y371" s="2"/>
      <c r="Z371" s="2"/>
    </row>
    <row r="372" spans="1:26" ht="16.5" customHeight="1" x14ac:dyDescent="0.25">
      <c r="A372" s="52"/>
      <c r="B372" s="2"/>
      <c r="C372" s="3"/>
      <c r="D372" s="3"/>
      <c r="E372" s="3"/>
      <c r="F372" s="3"/>
      <c r="G372" s="3"/>
      <c r="H372" s="3"/>
      <c r="I372" s="3"/>
      <c r="J372" s="3"/>
      <c r="K372" s="3"/>
      <c r="L372" s="3"/>
      <c r="M372" s="3"/>
      <c r="N372" s="3"/>
      <c r="O372" s="3"/>
      <c r="P372" s="3"/>
      <c r="Q372" s="3"/>
      <c r="R372" s="3"/>
      <c r="S372" s="3"/>
      <c r="T372" s="2"/>
      <c r="U372" s="2"/>
      <c r="V372" s="2"/>
      <c r="W372" s="2"/>
      <c r="X372" s="3"/>
      <c r="Y372" s="2"/>
      <c r="Z372" s="2"/>
    </row>
    <row r="373" spans="1:26" ht="16.5" customHeight="1" x14ac:dyDescent="0.25">
      <c r="A373" s="52"/>
      <c r="B373" s="2"/>
      <c r="C373" s="3"/>
      <c r="D373" s="3"/>
      <c r="E373" s="3"/>
      <c r="F373" s="3"/>
      <c r="G373" s="3"/>
      <c r="H373" s="3"/>
      <c r="I373" s="3"/>
      <c r="J373" s="3"/>
      <c r="K373" s="3"/>
      <c r="L373" s="3"/>
      <c r="M373" s="3"/>
      <c r="N373" s="3"/>
      <c r="O373" s="3"/>
      <c r="P373" s="3"/>
      <c r="Q373" s="3"/>
      <c r="R373" s="3"/>
      <c r="S373" s="3"/>
      <c r="T373" s="2"/>
      <c r="U373" s="2"/>
      <c r="V373" s="2"/>
      <c r="W373" s="2"/>
      <c r="X373" s="3"/>
      <c r="Y373" s="2"/>
      <c r="Z373" s="2"/>
    </row>
    <row r="374" spans="1:26" ht="16.5" customHeight="1" x14ac:dyDescent="0.25">
      <c r="A374" s="52"/>
      <c r="B374" s="2"/>
      <c r="C374" s="3"/>
      <c r="D374" s="3"/>
      <c r="E374" s="3"/>
      <c r="F374" s="3"/>
      <c r="G374" s="3"/>
      <c r="H374" s="3"/>
      <c r="I374" s="3"/>
      <c r="J374" s="3"/>
      <c r="K374" s="3"/>
      <c r="L374" s="3"/>
      <c r="M374" s="3"/>
      <c r="N374" s="3"/>
      <c r="O374" s="3"/>
      <c r="P374" s="3"/>
      <c r="Q374" s="3"/>
      <c r="R374" s="3"/>
      <c r="S374" s="3"/>
      <c r="T374" s="2"/>
      <c r="U374" s="2"/>
      <c r="V374" s="2"/>
      <c r="W374" s="2"/>
      <c r="X374" s="3"/>
      <c r="Y374" s="2"/>
      <c r="Z374" s="2"/>
    </row>
    <row r="375" spans="1:26" ht="16.5" customHeight="1" x14ac:dyDescent="0.25">
      <c r="A375" s="52"/>
      <c r="B375" s="2"/>
      <c r="C375" s="3"/>
      <c r="D375" s="3"/>
      <c r="E375" s="3"/>
      <c r="F375" s="3"/>
      <c r="G375" s="3"/>
      <c r="H375" s="3"/>
      <c r="I375" s="3"/>
      <c r="J375" s="3"/>
      <c r="K375" s="3"/>
      <c r="L375" s="3"/>
      <c r="M375" s="3"/>
      <c r="N375" s="3"/>
      <c r="O375" s="3"/>
      <c r="P375" s="3"/>
      <c r="Q375" s="3"/>
      <c r="R375" s="3"/>
      <c r="S375" s="3"/>
      <c r="T375" s="2"/>
      <c r="U375" s="2"/>
      <c r="V375" s="2"/>
      <c r="W375" s="2"/>
      <c r="X375" s="3"/>
      <c r="Y375" s="2"/>
      <c r="Z375" s="2"/>
    </row>
    <row r="376" spans="1:26" ht="16.5" customHeight="1" x14ac:dyDescent="0.25">
      <c r="A376" s="52"/>
      <c r="B376" s="2"/>
      <c r="C376" s="3"/>
      <c r="D376" s="3"/>
      <c r="E376" s="3"/>
      <c r="F376" s="3"/>
      <c r="G376" s="3"/>
      <c r="H376" s="3"/>
      <c r="I376" s="3"/>
      <c r="J376" s="3"/>
      <c r="K376" s="3"/>
      <c r="L376" s="3"/>
      <c r="M376" s="3"/>
      <c r="N376" s="3"/>
      <c r="O376" s="3"/>
      <c r="P376" s="3"/>
      <c r="Q376" s="3"/>
      <c r="R376" s="3"/>
      <c r="S376" s="3"/>
      <c r="T376" s="2"/>
      <c r="U376" s="2"/>
      <c r="V376" s="2"/>
      <c r="W376" s="2"/>
      <c r="X376" s="3"/>
      <c r="Y376" s="2"/>
      <c r="Z376" s="2"/>
    </row>
    <row r="377" spans="1:26" ht="16.5" customHeight="1" x14ac:dyDescent="0.25">
      <c r="A377" s="52"/>
      <c r="B377" s="2"/>
      <c r="C377" s="3"/>
      <c r="D377" s="3"/>
      <c r="E377" s="3"/>
      <c r="F377" s="3"/>
      <c r="G377" s="3"/>
      <c r="H377" s="3"/>
      <c r="I377" s="3"/>
      <c r="J377" s="3"/>
      <c r="K377" s="3"/>
      <c r="L377" s="3"/>
      <c r="M377" s="3"/>
      <c r="N377" s="3"/>
      <c r="O377" s="3"/>
      <c r="P377" s="3"/>
      <c r="Q377" s="3"/>
      <c r="R377" s="3"/>
      <c r="S377" s="3"/>
      <c r="T377" s="2"/>
      <c r="U377" s="2"/>
      <c r="V377" s="2"/>
      <c r="W377" s="2"/>
      <c r="X377" s="3"/>
      <c r="Y377" s="2"/>
      <c r="Z377" s="2"/>
    </row>
    <row r="378" spans="1:26" ht="16.5" customHeight="1" x14ac:dyDescent="0.25">
      <c r="A378" s="52"/>
      <c r="B378" s="2"/>
      <c r="C378" s="3"/>
      <c r="D378" s="3"/>
      <c r="E378" s="3"/>
      <c r="F378" s="3"/>
      <c r="G378" s="3"/>
      <c r="H378" s="3"/>
      <c r="I378" s="3"/>
      <c r="J378" s="3"/>
      <c r="K378" s="3"/>
      <c r="L378" s="3"/>
      <c r="M378" s="3"/>
      <c r="N378" s="3"/>
      <c r="O378" s="3"/>
      <c r="P378" s="3"/>
      <c r="Q378" s="3"/>
      <c r="R378" s="3"/>
      <c r="S378" s="3"/>
      <c r="T378" s="2"/>
      <c r="U378" s="2"/>
      <c r="V378" s="2"/>
      <c r="W378" s="2"/>
      <c r="X378" s="3"/>
      <c r="Y378" s="2"/>
      <c r="Z378" s="2"/>
    </row>
    <row r="379" spans="1:26" ht="16.5" customHeight="1" x14ac:dyDescent="0.25">
      <c r="A379" s="52"/>
      <c r="B379" s="2"/>
      <c r="C379" s="3"/>
      <c r="D379" s="3"/>
      <c r="E379" s="3"/>
      <c r="F379" s="3"/>
      <c r="G379" s="3"/>
      <c r="H379" s="3"/>
      <c r="I379" s="3"/>
      <c r="J379" s="3"/>
      <c r="K379" s="3"/>
      <c r="L379" s="3"/>
      <c r="M379" s="3"/>
      <c r="N379" s="3"/>
      <c r="O379" s="3"/>
      <c r="P379" s="3"/>
      <c r="Q379" s="3"/>
      <c r="R379" s="3"/>
      <c r="S379" s="3"/>
      <c r="T379" s="2"/>
      <c r="U379" s="2"/>
      <c r="V379" s="2"/>
      <c r="W379" s="2"/>
      <c r="X379" s="3"/>
      <c r="Y379" s="2"/>
      <c r="Z379" s="2"/>
    </row>
    <row r="380" spans="1:26" ht="16.5" customHeight="1" x14ac:dyDescent="0.25">
      <c r="A380" s="52"/>
      <c r="B380" s="2"/>
      <c r="C380" s="3"/>
      <c r="D380" s="3"/>
      <c r="E380" s="3"/>
      <c r="F380" s="3"/>
      <c r="G380" s="3"/>
      <c r="H380" s="3"/>
      <c r="I380" s="3"/>
      <c r="J380" s="3"/>
      <c r="K380" s="3"/>
      <c r="L380" s="3"/>
      <c r="M380" s="3"/>
      <c r="N380" s="3"/>
      <c r="O380" s="3"/>
      <c r="P380" s="3"/>
      <c r="Q380" s="3"/>
      <c r="R380" s="3"/>
      <c r="S380" s="3"/>
      <c r="T380" s="2"/>
      <c r="U380" s="2"/>
      <c r="V380" s="2"/>
      <c r="W380" s="2"/>
      <c r="X380" s="3"/>
      <c r="Y380" s="2"/>
      <c r="Z380" s="2"/>
    </row>
    <row r="381" spans="1:26" ht="16.5" customHeight="1" x14ac:dyDescent="0.25">
      <c r="A381" s="52"/>
      <c r="B381" s="2"/>
      <c r="C381" s="3"/>
      <c r="D381" s="3"/>
      <c r="E381" s="3"/>
      <c r="F381" s="3"/>
      <c r="G381" s="3"/>
      <c r="H381" s="3"/>
      <c r="I381" s="3"/>
      <c r="J381" s="3"/>
      <c r="K381" s="3"/>
      <c r="L381" s="3"/>
      <c r="M381" s="3"/>
      <c r="N381" s="3"/>
      <c r="O381" s="3"/>
      <c r="P381" s="3"/>
      <c r="Q381" s="3"/>
      <c r="R381" s="3"/>
      <c r="S381" s="3"/>
      <c r="T381" s="2"/>
      <c r="U381" s="2"/>
      <c r="V381" s="2"/>
      <c r="W381" s="2"/>
      <c r="X381" s="3"/>
      <c r="Y381" s="2"/>
      <c r="Z381" s="2"/>
    </row>
    <row r="382" spans="1:26" ht="16.5" customHeight="1" x14ac:dyDescent="0.25">
      <c r="A382" s="52"/>
      <c r="B382" s="2"/>
      <c r="C382" s="3"/>
      <c r="D382" s="3"/>
      <c r="E382" s="3"/>
      <c r="F382" s="3"/>
      <c r="G382" s="3"/>
      <c r="H382" s="3"/>
      <c r="I382" s="3"/>
      <c r="J382" s="3"/>
      <c r="K382" s="3"/>
      <c r="L382" s="3"/>
      <c r="M382" s="3"/>
      <c r="N382" s="3"/>
      <c r="O382" s="3"/>
      <c r="P382" s="3"/>
      <c r="Q382" s="3"/>
      <c r="R382" s="3"/>
      <c r="S382" s="3"/>
      <c r="T382" s="2"/>
      <c r="U382" s="2"/>
      <c r="V382" s="2"/>
      <c r="W382" s="2"/>
      <c r="X382" s="3"/>
      <c r="Y382" s="2"/>
      <c r="Z382" s="2"/>
    </row>
    <row r="383" spans="1:26" ht="16.5" customHeight="1" x14ac:dyDescent="0.25">
      <c r="A383" s="52"/>
      <c r="B383" s="2"/>
      <c r="C383" s="3"/>
      <c r="D383" s="3"/>
      <c r="E383" s="3"/>
      <c r="F383" s="3"/>
      <c r="G383" s="3"/>
      <c r="H383" s="3"/>
      <c r="I383" s="3"/>
      <c r="J383" s="3"/>
      <c r="K383" s="3"/>
      <c r="L383" s="3"/>
      <c r="M383" s="3"/>
      <c r="N383" s="3"/>
      <c r="O383" s="3"/>
      <c r="P383" s="3"/>
      <c r="Q383" s="3"/>
      <c r="R383" s="3"/>
      <c r="S383" s="3"/>
      <c r="T383" s="2"/>
      <c r="U383" s="2"/>
      <c r="V383" s="2"/>
      <c r="W383" s="2"/>
      <c r="X383" s="3"/>
      <c r="Y383" s="2"/>
      <c r="Z383" s="2"/>
    </row>
    <row r="384" spans="1:26" ht="16.5" customHeight="1" x14ac:dyDescent="0.25">
      <c r="A384" s="52"/>
      <c r="B384" s="2"/>
      <c r="C384" s="3"/>
      <c r="D384" s="3"/>
      <c r="E384" s="3"/>
      <c r="F384" s="3"/>
      <c r="G384" s="3"/>
      <c r="H384" s="3"/>
      <c r="I384" s="3"/>
      <c r="J384" s="3"/>
      <c r="K384" s="3"/>
      <c r="L384" s="3"/>
      <c r="M384" s="3"/>
      <c r="N384" s="3"/>
      <c r="O384" s="3"/>
      <c r="P384" s="3"/>
      <c r="Q384" s="3"/>
      <c r="R384" s="3"/>
      <c r="S384" s="3"/>
      <c r="T384" s="2"/>
      <c r="U384" s="2"/>
      <c r="V384" s="2"/>
      <c r="W384" s="2"/>
      <c r="X384" s="3"/>
      <c r="Y384" s="2"/>
      <c r="Z384" s="2"/>
    </row>
    <row r="385" spans="1:26" ht="16.5" customHeight="1" x14ac:dyDescent="0.25">
      <c r="A385" s="52"/>
      <c r="B385" s="2"/>
      <c r="C385" s="3"/>
      <c r="D385" s="3"/>
      <c r="E385" s="3"/>
      <c r="F385" s="3"/>
      <c r="G385" s="3"/>
      <c r="H385" s="3"/>
      <c r="I385" s="3"/>
      <c r="J385" s="3"/>
      <c r="K385" s="3"/>
      <c r="L385" s="3"/>
      <c r="M385" s="3"/>
      <c r="N385" s="3"/>
      <c r="O385" s="3"/>
      <c r="P385" s="3"/>
      <c r="Q385" s="3"/>
      <c r="R385" s="3"/>
      <c r="S385" s="3"/>
      <c r="T385" s="2"/>
      <c r="U385" s="2"/>
      <c r="V385" s="2"/>
      <c r="W385" s="2"/>
      <c r="X385" s="3"/>
      <c r="Y385" s="2"/>
      <c r="Z385" s="2"/>
    </row>
    <row r="386" spans="1:26" ht="16.5" customHeight="1" x14ac:dyDescent="0.25">
      <c r="A386" s="52"/>
      <c r="B386" s="2"/>
      <c r="C386" s="3"/>
      <c r="D386" s="3"/>
      <c r="E386" s="3"/>
      <c r="F386" s="3"/>
      <c r="G386" s="3"/>
      <c r="H386" s="3"/>
      <c r="I386" s="3"/>
      <c r="J386" s="3"/>
      <c r="K386" s="3"/>
      <c r="L386" s="3"/>
      <c r="M386" s="3"/>
      <c r="N386" s="3"/>
      <c r="O386" s="3"/>
      <c r="P386" s="3"/>
      <c r="Q386" s="3"/>
      <c r="R386" s="3"/>
      <c r="S386" s="3"/>
      <c r="T386" s="2"/>
      <c r="U386" s="2"/>
      <c r="V386" s="2"/>
      <c r="W386" s="2"/>
      <c r="X386" s="3"/>
      <c r="Y386" s="2"/>
      <c r="Z386" s="2"/>
    </row>
    <row r="387" spans="1:26" ht="16.5" customHeight="1" x14ac:dyDescent="0.25">
      <c r="A387" s="52"/>
      <c r="B387" s="2"/>
      <c r="C387" s="3"/>
      <c r="D387" s="3"/>
      <c r="E387" s="3"/>
      <c r="F387" s="3"/>
      <c r="G387" s="3"/>
      <c r="H387" s="3"/>
      <c r="I387" s="3"/>
      <c r="J387" s="3"/>
      <c r="K387" s="3"/>
      <c r="L387" s="3"/>
      <c r="M387" s="3"/>
      <c r="N387" s="3"/>
      <c r="O387" s="3"/>
      <c r="P387" s="3"/>
      <c r="Q387" s="3"/>
      <c r="R387" s="3"/>
      <c r="S387" s="3"/>
      <c r="T387" s="2"/>
      <c r="U387" s="2"/>
      <c r="V387" s="2"/>
      <c r="W387" s="2"/>
      <c r="X387" s="3"/>
      <c r="Y387" s="2"/>
      <c r="Z387" s="2"/>
    </row>
    <row r="388" spans="1:26" ht="16.5" customHeight="1" x14ac:dyDescent="0.25">
      <c r="A388" s="52"/>
      <c r="B388" s="2"/>
      <c r="C388" s="3"/>
      <c r="D388" s="3"/>
      <c r="E388" s="3"/>
      <c r="F388" s="3"/>
      <c r="G388" s="3"/>
      <c r="H388" s="3"/>
      <c r="I388" s="3"/>
      <c r="J388" s="3"/>
      <c r="K388" s="3"/>
      <c r="L388" s="3"/>
      <c r="M388" s="3"/>
      <c r="N388" s="3"/>
      <c r="O388" s="3"/>
      <c r="P388" s="3"/>
      <c r="Q388" s="3"/>
      <c r="R388" s="3"/>
      <c r="S388" s="3"/>
      <c r="T388" s="2"/>
      <c r="U388" s="2"/>
      <c r="V388" s="2"/>
      <c r="W388" s="2"/>
      <c r="X388" s="3"/>
      <c r="Y388" s="2"/>
      <c r="Z388" s="2"/>
    </row>
    <row r="389" spans="1:26" ht="16.5" customHeight="1" x14ac:dyDescent="0.25">
      <c r="A389" s="52"/>
      <c r="B389" s="2"/>
      <c r="C389" s="3"/>
      <c r="D389" s="3"/>
      <c r="E389" s="3"/>
      <c r="F389" s="3"/>
      <c r="G389" s="3"/>
      <c r="H389" s="3"/>
      <c r="I389" s="3"/>
      <c r="J389" s="3"/>
      <c r="K389" s="3"/>
      <c r="L389" s="3"/>
      <c r="M389" s="3"/>
      <c r="N389" s="3"/>
      <c r="O389" s="3"/>
      <c r="P389" s="3"/>
      <c r="Q389" s="3"/>
      <c r="R389" s="3"/>
      <c r="S389" s="3"/>
      <c r="T389" s="2"/>
      <c r="U389" s="2"/>
      <c r="V389" s="2"/>
      <c r="W389" s="2"/>
      <c r="X389" s="3"/>
      <c r="Y389" s="2"/>
      <c r="Z389" s="2"/>
    </row>
    <row r="390" spans="1:26" ht="16.5" customHeight="1" x14ac:dyDescent="0.25">
      <c r="A390" s="52"/>
      <c r="B390" s="2"/>
      <c r="C390" s="3"/>
      <c r="D390" s="3"/>
      <c r="E390" s="3"/>
      <c r="F390" s="3"/>
      <c r="G390" s="3"/>
      <c r="H390" s="3"/>
      <c r="I390" s="3"/>
      <c r="J390" s="3"/>
      <c r="K390" s="3"/>
      <c r="L390" s="3"/>
      <c r="M390" s="3"/>
      <c r="N390" s="3"/>
      <c r="O390" s="3"/>
      <c r="P390" s="3"/>
      <c r="Q390" s="3"/>
      <c r="R390" s="3"/>
      <c r="S390" s="3"/>
      <c r="T390" s="2"/>
      <c r="U390" s="2"/>
      <c r="V390" s="2"/>
      <c r="W390" s="2"/>
      <c r="X390" s="3"/>
      <c r="Y390" s="2"/>
      <c r="Z390" s="2"/>
    </row>
    <row r="391" spans="1:26" ht="16.5" customHeight="1" x14ac:dyDescent="0.25">
      <c r="A391" s="52"/>
      <c r="B391" s="2"/>
      <c r="C391" s="3"/>
      <c r="D391" s="3"/>
      <c r="E391" s="3"/>
      <c r="F391" s="3"/>
      <c r="G391" s="3"/>
      <c r="H391" s="3"/>
      <c r="I391" s="3"/>
      <c r="J391" s="3"/>
      <c r="K391" s="3"/>
      <c r="L391" s="3"/>
      <c r="M391" s="3"/>
      <c r="N391" s="3"/>
      <c r="O391" s="3"/>
      <c r="P391" s="3"/>
      <c r="Q391" s="3"/>
      <c r="R391" s="3"/>
      <c r="S391" s="3"/>
      <c r="T391" s="2"/>
      <c r="U391" s="2"/>
      <c r="V391" s="2"/>
      <c r="W391" s="2"/>
      <c r="X391" s="3"/>
      <c r="Y391" s="2"/>
      <c r="Z391" s="2"/>
    </row>
    <row r="392" spans="1:26" ht="16.5" customHeight="1" x14ac:dyDescent="0.25">
      <c r="A392" s="52"/>
      <c r="B392" s="2"/>
      <c r="C392" s="3"/>
      <c r="D392" s="3"/>
      <c r="E392" s="3"/>
      <c r="F392" s="3"/>
      <c r="G392" s="3"/>
      <c r="H392" s="3"/>
      <c r="I392" s="3"/>
      <c r="J392" s="3"/>
      <c r="K392" s="3"/>
      <c r="L392" s="3"/>
      <c r="M392" s="3"/>
      <c r="N392" s="3"/>
      <c r="O392" s="3"/>
      <c r="P392" s="3"/>
      <c r="Q392" s="3"/>
      <c r="R392" s="3"/>
      <c r="S392" s="3"/>
      <c r="T392" s="2"/>
      <c r="U392" s="2"/>
      <c r="V392" s="2"/>
      <c r="W392" s="2"/>
      <c r="X392" s="3"/>
      <c r="Y392" s="2"/>
      <c r="Z392" s="2"/>
    </row>
    <row r="393" spans="1:26" ht="16.5" customHeight="1" x14ac:dyDescent="0.25">
      <c r="A393" s="52"/>
      <c r="B393" s="2"/>
      <c r="C393" s="3"/>
      <c r="D393" s="3"/>
      <c r="E393" s="3"/>
      <c r="F393" s="3"/>
      <c r="G393" s="3"/>
      <c r="H393" s="3"/>
      <c r="I393" s="3"/>
      <c r="J393" s="3"/>
      <c r="K393" s="3"/>
      <c r="L393" s="3"/>
      <c r="M393" s="3"/>
      <c r="N393" s="3"/>
      <c r="O393" s="3"/>
      <c r="P393" s="3"/>
      <c r="Q393" s="3"/>
      <c r="R393" s="3"/>
      <c r="S393" s="3"/>
      <c r="T393" s="2"/>
      <c r="U393" s="2"/>
      <c r="V393" s="2"/>
      <c r="W393" s="2"/>
      <c r="X393" s="3"/>
      <c r="Y393" s="2"/>
      <c r="Z393" s="2"/>
    </row>
    <row r="394" spans="1:26" ht="16.5" customHeight="1" x14ac:dyDescent="0.25">
      <c r="A394" s="52"/>
      <c r="B394" s="2"/>
      <c r="C394" s="3"/>
      <c r="D394" s="3"/>
      <c r="E394" s="3"/>
      <c r="F394" s="3"/>
      <c r="G394" s="3"/>
      <c r="H394" s="3"/>
      <c r="I394" s="3"/>
      <c r="J394" s="3"/>
      <c r="K394" s="3"/>
      <c r="L394" s="3"/>
      <c r="M394" s="3"/>
      <c r="N394" s="3"/>
      <c r="O394" s="3"/>
      <c r="P394" s="3"/>
      <c r="Q394" s="3"/>
      <c r="R394" s="3"/>
      <c r="S394" s="3"/>
      <c r="T394" s="2"/>
      <c r="U394" s="2"/>
      <c r="V394" s="2"/>
      <c r="W394" s="2"/>
      <c r="X394" s="3"/>
      <c r="Y394" s="2"/>
      <c r="Z394" s="2"/>
    </row>
    <row r="395" spans="1:26" ht="16.5" customHeight="1" x14ac:dyDescent="0.25">
      <c r="A395" s="52"/>
      <c r="B395" s="2"/>
      <c r="C395" s="3"/>
      <c r="D395" s="3"/>
      <c r="E395" s="3"/>
      <c r="F395" s="3"/>
      <c r="G395" s="3"/>
      <c r="H395" s="3"/>
      <c r="I395" s="3"/>
      <c r="J395" s="3"/>
      <c r="K395" s="3"/>
      <c r="L395" s="3"/>
      <c r="M395" s="3"/>
      <c r="N395" s="3"/>
      <c r="O395" s="3"/>
      <c r="P395" s="3"/>
      <c r="Q395" s="3"/>
      <c r="R395" s="3"/>
      <c r="S395" s="3"/>
      <c r="T395" s="2"/>
      <c r="U395" s="2"/>
      <c r="V395" s="2"/>
      <c r="W395" s="2"/>
      <c r="X395" s="3"/>
      <c r="Y395" s="2"/>
      <c r="Z395" s="2"/>
    </row>
    <row r="396" spans="1:26" ht="16.5" customHeight="1" x14ac:dyDescent="0.25">
      <c r="A396" s="52"/>
      <c r="B396" s="2"/>
      <c r="C396" s="3"/>
      <c r="D396" s="3"/>
      <c r="E396" s="3"/>
      <c r="F396" s="3"/>
      <c r="G396" s="3"/>
      <c r="H396" s="3"/>
      <c r="I396" s="3"/>
      <c r="J396" s="3"/>
      <c r="K396" s="3"/>
      <c r="L396" s="3"/>
      <c r="M396" s="3"/>
      <c r="N396" s="3"/>
      <c r="O396" s="3"/>
      <c r="P396" s="3"/>
      <c r="Q396" s="3"/>
      <c r="R396" s="3"/>
      <c r="S396" s="3"/>
      <c r="T396" s="2"/>
      <c r="U396" s="2"/>
      <c r="V396" s="2"/>
      <c r="W396" s="2"/>
      <c r="X396" s="3"/>
      <c r="Y396" s="2"/>
      <c r="Z396" s="2"/>
    </row>
    <row r="397" spans="1:26" ht="16.5" customHeight="1" x14ac:dyDescent="0.25">
      <c r="A397" s="52"/>
      <c r="B397" s="2"/>
      <c r="C397" s="3"/>
      <c r="D397" s="3"/>
      <c r="E397" s="3"/>
      <c r="F397" s="3"/>
      <c r="G397" s="3"/>
      <c r="H397" s="3"/>
      <c r="I397" s="3"/>
      <c r="J397" s="3"/>
      <c r="K397" s="3"/>
      <c r="L397" s="3"/>
      <c r="M397" s="3"/>
      <c r="N397" s="3"/>
      <c r="O397" s="3"/>
      <c r="P397" s="3"/>
      <c r="Q397" s="3"/>
      <c r="R397" s="3"/>
      <c r="S397" s="3"/>
      <c r="T397" s="2"/>
      <c r="U397" s="2"/>
      <c r="V397" s="2"/>
      <c r="W397" s="2"/>
      <c r="X397" s="3"/>
      <c r="Y397" s="2"/>
      <c r="Z397" s="2"/>
    </row>
    <row r="398" spans="1:26" ht="16.5" customHeight="1" x14ac:dyDescent="0.25">
      <c r="A398" s="52"/>
      <c r="B398" s="2"/>
      <c r="C398" s="3"/>
      <c r="D398" s="3"/>
      <c r="E398" s="3"/>
      <c r="F398" s="3"/>
      <c r="G398" s="3"/>
      <c r="H398" s="3"/>
      <c r="I398" s="3"/>
      <c r="J398" s="3"/>
      <c r="K398" s="3"/>
      <c r="L398" s="3"/>
      <c r="M398" s="3"/>
      <c r="N398" s="3"/>
      <c r="O398" s="3"/>
      <c r="P398" s="3"/>
      <c r="Q398" s="3"/>
      <c r="R398" s="3"/>
      <c r="S398" s="3"/>
      <c r="T398" s="2"/>
      <c r="U398" s="2"/>
      <c r="V398" s="2"/>
      <c r="W398" s="2"/>
      <c r="X398" s="3"/>
      <c r="Y398" s="2"/>
      <c r="Z398" s="2"/>
    </row>
    <row r="399" spans="1:26" ht="16.5" customHeight="1" x14ac:dyDescent="0.25">
      <c r="A399" s="52"/>
      <c r="B399" s="2"/>
      <c r="C399" s="3"/>
      <c r="D399" s="3"/>
      <c r="E399" s="3"/>
      <c r="F399" s="3"/>
      <c r="G399" s="3"/>
      <c r="H399" s="3"/>
      <c r="I399" s="3"/>
      <c r="J399" s="3"/>
      <c r="K399" s="3"/>
      <c r="L399" s="3"/>
      <c r="M399" s="3"/>
      <c r="N399" s="3"/>
      <c r="O399" s="3"/>
      <c r="P399" s="3"/>
      <c r="Q399" s="3"/>
      <c r="R399" s="3"/>
      <c r="S399" s="3"/>
      <c r="T399" s="2"/>
      <c r="U399" s="2"/>
      <c r="V399" s="2"/>
      <c r="W399" s="2"/>
      <c r="X399" s="3"/>
      <c r="Y399" s="2"/>
      <c r="Z399" s="2"/>
    </row>
    <row r="400" spans="1:26" ht="16.5" customHeight="1" x14ac:dyDescent="0.25">
      <c r="A400" s="52"/>
      <c r="B400" s="2"/>
      <c r="C400" s="3"/>
      <c r="D400" s="3"/>
      <c r="E400" s="3"/>
      <c r="F400" s="3"/>
      <c r="G400" s="3"/>
      <c r="H400" s="3"/>
      <c r="I400" s="3"/>
      <c r="J400" s="3"/>
      <c r="K400" s="3"/>
      <c r="L400" s="3"/>
      <c r="M400" s="3"/>
      <c r="N400" s="3"/>
      <c r="O400" s="3"/>
      <c r="P400" s="3"/>
      <c r="Q400" s="3"/>
      <c r="R400" s="3"/>
      <c r="S400" s="3"/>
      <c r="T400" s="2"/>
      <c r="U400" s="2"/>
      <c r="V400" s="2"/>
      <c r="W400" s="2"/>
      <c r="X400" s="3"/>
      <c r="Y400" s="2"/>
      <c r="Z400" s="2"/>
    </row>
    <row r="401" spans="1:26" ht="16.5" customHeight="1" x14ac:dyDescent="0.25">
      <c r="A401" s="52"/>
      <c r="B401" s="2"/>
      <c r="C401" s="3"/>
      <c r="D401" s="3"/>
      <c r="E401" s="3"/>
      <c r="F401" s="3"/>
      <c r="G401" s="3"/>
      <c r="H401" s="3"/>
      <c r="I401" s="3"/>
      <c r="J401" s="3"/>
      <c r="K401" s="3"/>
      <c r="L401" s="3"/>
      <c r="M401" s="3"/>
      <c r="N401" s="3"/>
      <c r="O401" s="3"/>
      <c r="P401" s="3"/>
      <c r="Q401" s="3"/>
      <c r="R401" s="3"/>
      <c r="S401" s="3"/>
      <c r="T401" s="2"/>
      <c r="U401" s="2"/>
      <c r="V401" s="2"/>
      <c r="W401" s="2"/>
      <c r="X401" s="3"/>
      <c r="Y401" s="2"/>
      <c r="Z401" s="2"/>
    </row>
    <row r="402" spans="1:26" ht="16.5" customHeight="1" x14ac:dyDescent="0.25">
      <c r="A402" s="52"/>
      <c r="B402" s="2"/>
      <c r="C402" s="3"/>
      <c r="D402" s="3"/>
      <c r="E402" s="3"/>
      <c r="F402" s="3"/>
      <c r="G402" s="3"/>
      <c r="H402" s="3"/>
      <c r="I402" s="3"/>
      <c r="J402" s="3"/>
      <c r="K402" s="3"/>
      <c r="L402" s="3"/>
      <c r="M402" s="3"/>
      <c r="N402" s="3"/>
      <c r="O402" s="3"/>
      <c r="P402" s="3"/>
      <c r="Q402" s="3"/>
      <c r="R402" s="3"/>
      <c r="S402" s="3"/>
      <c r="T402" s="2"/>
      <c r="U402" s="2"/>
      <c r="V402" s="2"/>
      <c r="W402" s="2"/>
      <c r="X402" s="3"/>
      <c r="Y402" s="2"/>
      <c r="Z402" s="2"/>
    </row>
    <row r="403" spans="1:26" ht="16.5" customHeight="1" x14ac:dyDescent="0.25">
      <c r="A403" s="52"/>
      <c r="B403" s="2"/>
      <c r="C403" s="3"/>
      <c r="D403" s="3"/>
      <c r="E403" s="3"/>
      <c r="F403" s="3"/>
      <c r="G403" s="3"/>
      <c r="H403" s="3"/>
      <c r="I403" s="3"/>
      <c r="J403" s="3"/>
      <c r="K403" s="3"/>
      <c r="L403" s="3"/>
      <c r="M403" s="3"/>
      <c r="N403" s="3"/>
      <c r="O403" s="3"/>
      <c r="P403" s="3"/>
      <c r="Q403" s="3"/>
      <c r="R403" s="3"/>
      <c r="S403" s="3"/>
      <c r="T403" s="2"/>
      <c r="U403" s="2"/>
      <c r="V403" s="2"/>
      <c r="W403" s="2"/>
      <c r="X403" s="3"/>
      <c r="Y403" s="2"/>
      <c r="Z403" s="2"/>
    </row>
    <row r="404" spans="1:26" ht="16.5" customHeight="1" x14ac:dyDescent="0.25">
      <c r="A404" s="52"/>
      <c r="B404" s="2"/>
      <c r="C404" s="3"/>
      <c r="D404" s="3"/>
      <c r="E404" s="3"/>
      <c r="F404" s="3"/>
      <c r="G404" s="3"/>
      <c r="H404" s="3"/>
      <c r="I404" s="3"/>
      <c r="J404" s="3"/>
      <c r="K404" s="3"/>
      <c r="L404" s="3"/>
      <c r="M404" s="3"/>
      <c r="N404" s="3"/>
      <c r="O404" s="3"/>
      <c r="P404" s="3"/>
      <c r="Q404" s="3"/>
      <c r="R404" s="3"/>
      <c r="S404" s="3"/>
      <c r="T404" s="2"/>
      <c r="U404" s="2"/>
      <c r="V404" s="2"/>
      <c r="W404" s="2"/>
      <c r="X404" s="3"/>
      <c r="Y404" s="2"/>
      <c r="Z404" s="2"/>
    </row>
    <row r="405" spans="1:26" ht="16.5" customHeight="1" x14ac:dyDescent="0.25">
      <c r="A405" s="52"/>
      <c r="B405" s="2"/>
      <c r="C405" s="3"/>
      <c r="D405" s="3"/>
      <c r="E405" s="3"/>
      <c r="F405" s="3"/>
      <c r="G405" s="3"/>
      <c r="H405" s="3"/>
      <c r="I405" s="3"/>
      <c r="J405" s="3"/>
      <c r="K405" s="3"/>
      <c r="L405" s="3"/>
      <c r="M405" s="3"/>
      <c r="N405" s="3"/>
      <c r="O405" s="3"/>
      <c r="P405" s="3"/>
      <c r="Q405" s="3"/>
      <c r="R405" s="3"/>
      <c r="S405" s="3"/>
      <c r="T405" s="2"/>
      <c r="U405" s="2"/>
      <c r="V405" s="2"/>
      <c r="W405" s="2"/>
      <c r="X405" s="3"/>
      <c r="Y405" s="2"/>
      <c r="Z405" s="2"/>
    </row>
    <row r="406" spans="1:26" ht="16.5" customHeight="1" x14ac:dyDescent="0.25">
      <c r="A406" s="52"/>
      <c r="B406" s="2"/>
      <c r="C406" s="3"/>
      <c r="D406" s="3"/>
      <c r="E406" s="3"/>
      <c r="F406" s="3"/>
      <c r="G406" s="3"/>
      <c r="H406" s="3"/>
      <c r="I406" s="3"/>
      <c r="J406" s="3"/>
      <c r="K406" s="3"/>
      <c r="L406" s="3"/>
      <c r="M406" s="3"/>
      <c r="N406" s="3"/>
      <c r="O406" s="3"/>
      <c r="P406" s="3"/>
      <c r="Q406" s="3"/>
      <c r="R406" s="3"/>
      <c r="S406" s="3"/>
      <c r="T406" s="2"/>
      <c r="U406" s="2"/>
      <c r="V406" s="2"/>
      <c r="W406" s="2"/>
      <c r="X406" s="3"/>
      <c r="Y406" s="2"/>
      <c r="Z406" s="2"/>
    </row>
    <row r="407" spans="1:26" ht="16.5" customHeight="1" x14ac:dyDescent="0.25">
      <c r="A407" s="52"/>
      <c r="B407" s="2"/>
      <c r="C407" s="3"/>
      <c r="D407" s="3"/>
      <c r="E407" s="3"/>
      <c r="F407" s="3"/>
      <c r="G407" s="3"/>
      <c r="H407" s="3"/>
      <c r="I407" s="3"/>
      <c r="J407" s="3"/>
      <c r="K407" s="3"/>
      <c r="L407" s="3"/>
      <c r="M407" s="3"/>
      <c r="N407" s="3"/>
      <c r="O407" s="3"/>
      <c r="P407" s="3"/>
      <c r="Q407" s="3"/>
      <c r="R407" s="3"/>
      <c r="S407" s="3"/>
      <c r="T407" s="2"/>
      <c r="U407" s="2"/>
      <c r="V407" s="2"/>
      <c r="W407" s="2"/>
      <c r="X407" s="3"/>
      <c r="Y407" s="2"/>
      <c r="Z407" s="2"/>
    </row>
    <row r="408" spans="1:26" ht="16.5" customHeight="1" x14ac:dyDescent="0.25">
      <c r="A408" s="52"/>
      <c r="B408" s="2"/>
      <c r="C408" s="3"/>
      <c r="D408" s="3"/>
      <c r="E408" s="3"/>
      <c r="F408" s="3"/>
      <c r="G408" s="3"/>
      <c r="H408" s="3"/>
      <c r="I408" s="3"/>
      <c r="J408" s="3"/>
      <c r="K408" s="3"/>
      <c r="L408" s="3"/>
      <c r="M408" s="3"/>
      <c r="N408" s="3"/>
      <c r="O408" s="3"/>
      <c r="P408" s="3"/>
      <c r="Q408" s="3"/>
      <c r="R408" s="3"/>
      <c r="S408" s="3"/>
      <c r="T408" s="2"/>
      <c r="U408" s="2"/>
      <c r="V408" s="2"/>
      <c r="W408" s="2"/>
      <c r="X408" s="3"/>
      <c r="Y408" s="2"/>
      <c r="Z408" s="2"/>
    </row>
    <row r="409" spans="1:26" ht="16.5" customHeight="1" x14ac:dyDescent="0.25">
      <c r="A409" s="52"/>
      <c r="B409" s="2"/>
      <c r="C409" s="3"/>
      <c r="D409" s="3"/>
      <c r="E409" s="3"/>
      <c r="F409" s="3"/>
      <c r="G409" s="3"/>
      <c r="H409" s="3"/>
      <c r="I409" s="3"/>
      <c r="J409" s="3"/>
      <c r="K409" s="3"/>
      <c r="L409" s="3"/>
      <c r="M409" s="3"/>
      <c r="N409" s="3"/>
      <c r="O409" s="3"/>
      <c r="P409" s="3"/>
      <c r="Q409" s="3"/>
      <c r="R409" s="3"/>
      <c r="S409" s="3"/>
      <c r="T409" s="2"/>
      <c r="U409" s="2"/>
      <c r="V409" s="2"/>
      <c r="W409" s="2"/>
      <c r="X409" s="3"/>
      <c r="Y409" s="2"/>
      <c r="Z409" s="2"/>
    </row>
    <row r="410" spans="1:26" ht="16.5" customHeight="1" x14ac:dyDescent="0.25">
      <c r="A410" s="52"/>
      <c r="B410" s="2"/>
      <c r="C410" s="3"/>
      <c r="D410" s="3"/>
      <c r="E410" s="3"/>
      <c r="F410" s="3"/>
      <c r="G410" s="3"/>
      <c r="H410" s="3"/>
      <c r="I410" s="3"/>
      <c r="J410" s="3"/>
      <c r="K410" s="3"/>
      <c r="L410" s="3"/>
      <c r="M410" s="3"/>
      <c r="N410" s="3"/>
      <c r="O410" s="3"/>
      <c r="P410" s="3"/>
      <c r="Q410" s="3"/>
      <c r="R410" s="3"/>
      <c r="S410" s="3"/>
      <c r="T410" s="2"/>
      <c r="U410" s="2"/>
      <c r="V410" s="2"/>
      <c r="W410" s="2"/>
      <c r="X410" s="3"/>
      <c r="Y410" s="2"/>
      <c r="Z410" s="2"/>
    </row>
    <row r="411" spans="1:26" ht="16.5" customHeight="1" x14ac:dyDescent="0.25">
      <c r="A411" s="52"/>
      <c r="B411" s="2"/>
      <c r="C411" s="3"/>
      <c r="D411" s="3"/>
      <c r="E411" s="3"/>
      <c r="F411" s="3"/>
      <c r="G411" s="3"/>
      <c r="H411" s="3"/>
      <c r="I411" s="3"/>
      <c r="J411" s="3"/>
      <c r="K411" s="3"/>
      <c r="L411" s="3"/>
      <c r="M411" s="3"/>
      <c r="N411" s="3"/>
      <c r="O411" s="3"/>
      <c r="P411" s="3"/>
      <c r="Q411" s="3"/>
      <c r="R411" s="3"/>
      <c r="S411" s="3"/>
      <c r="T411" s="2"/>
      <c r="U411" s="2"/>
      <c r="V411" s="2"/>
      <c r="W411" s="2"/>
      <c r="X411" s="3"/>
      <c r="Y411" s="2"/>
      <c r="Z411" s="2"/>
    </row>
    <row r="412" spans="1:26" ht="16.5" customHeight="1" x14ac:dyDescent="0.25">
      <c r="A412" s="52"/>
      <c r="B412" s="2"/>
      <c r="C412" s="3"/>
      <c r="D412" s="3"/>
      <c r="E412" s="3"/>
      <c r="F412" s="3"/>
      <c r="G412" s="3"/>
      <c r="H412" s="3"/>
      <c r="I412" s="3"/>
      <c r="J412" s="3"/>
      <c r="K412" s="3"/>
      <c r="L412" s="3"/>
      <c r="M412" s="3"/>
      <c r="N412" s="3"/>
      <c r="O412" s="3"/>
      <c r="P412" s="3"/>
      <c r="Q412" s="3"/>
      <c r="R412" s="3"/>
      <c r="S412" s="3"/>
      <c r="T412" s="2"/>
      <c r="U412" s="2"/>
      <c r="V412" s="2"/>
      <c r="W412" s="2"/>
      <c r="X412" s="3"/>
      <c r="Y412" s="2"/>
      <c r="Z412" s="2"/>
    </row>
    <row r="413" spans="1:26" ht="16.5" customHeight="1" x14ac:dyDescent="0.25">
      <c r="A413" s="52"/>
      <c r="B413" s="2"/>
      <c r="C413" s="3"/>
      <c r="D413" s="3"/>
      <c r="E413" s="3"/>
      <c r="F413" s="3"/>
      <c r="G413" s="3"/>
      <c r="H413" s="3"/>
      <c r="I413" s="3"/>
      <c r="J413" s="3"/>
      <c r="K413" s="3"/>
      <c r="L413" s="3"/>
      <c r="M413" s="3"/>
      <c r="N413" s="3"/>
      <c r="O413" s="3"/>
      <c r="P413" s="3"/>
      <c r="Q413" s="3"/>
      <c r="R413" s="3"/>
      <c r="S413" s="3"/>
      <c r="T413" s="2"/>
      <c r="U413" s="2"/>
      <c r="V413" s="2"/>
      <c r="W413" s="2"/>
      <c r="X413" s="3"/>
      <c r="Y413" s="2"/>
      <c r="Z413" s="2"/>
    </row>
    <row r="414" spans="1:26" ht="16.5" customHeight="1" x14ac:dyDescent="0.25">
      <c r="A414" s="52"/>
      <c r="B414" s="2"/>
      <c r="C414" s="3"/>
      <c r="D414" s="3"/>
      <c r="E414" s="3"/>
      <c r="F414" s="3"/>
      <c r="G414" s="3"/>
      <c r="H414" s="3"/>
      <c r="I414" s="3"/>
      <c r="J414" s="3"/>
      <c r="K414" s="3"/>
      <c r="L414" s="3"/>
      <c r="M414" s="3"/>
      <c r="N414" s="3"/>
      <c r="O414" s="3"/>
      <c r="P414" s="3"/>
      <c r="Q414" s="3"/>
      <c r="R414" s="3"/>
      <c r="S414" s="3"/>
      <c r="T414" s="2"/>
      <c r="U414" s="2"/>
      <c r="V414" s="2"/>
      <c r="W414" s="2"/>
      <c r="X414" s="3"/>
      <c r="Y414" s="2"/>
      <c r="Z414" s="2"/>
    </row>
    <row r="415" spans="1:26" ht="16.5" customHeight="1" x14ac:dyDescent="0.25">
      <c r="A415" s="52"/>
      <c r="B415" s="2"/>
      <c r="C415" s="3"/>
      <c r="D415" s="3"/>
      <c r="E415" s="3"/>
      <c r="F415" s="3"/>
      <c r="G415" s="3"/>
      <c r="H415" s="3"/>
      <c r="I415" s="3"/>
      <c r="J415" s="3"/>
      <c r="K415" s="3"/>
      <c r="L415" s="3"/>
      <c r="M415" s="3"/>
      <c r="N415" s="3"/>
      <c r="O415" s="3"/>
      <c r="P415" s="3"/>
      <c r="Q415" s="3"/>
      <c r="R415" s="3"/>
      <c r="S415" s="3"/>
      <c r="T415" s="2"/>
      <c r="U415" s="2"/>
      <c r="V415" s="2"/>
      <c r="W415" s="2"/>
      <c r="X415" s="3"/>
      <c r="Y415" s="2"/>
      <c r="Z415" s="2"/>
    </row>
    <row r="416" spans="1:26" ht="16.5" customHeight="1" x14ac:dyDescent="0.25">
      <c r="A416" s="52"/>
      <c r="B416" s="2"/>
      <c r="C416" s="3"/>
      <c r="D416" s="3"/>
      <c r="E416" s="3"/>
      <c r="F416" s="3"/>
      <c r="G416" s="3"/>
      <c r="H416" s="3"/>
      <c r="I416" s="3"/>
      <c r="J416" s="3"/>
      <c r="K416" s="3"/>
      <c r="L416" s="3"/>
      <c r="M416" s="3"/>
      <c r="N416" s="3"/>
      <c r="O416" s="3"/>
      <c r="P416" s="3"/>
      <c r="Q416" s="3"/>
      <c r="R416" s="3"/>
      <c r="S416" s="3"/>
      <c r="T416" s="2"/>
      <c r="U416" s="2"/>
      <c r="V416" s="2"/>
      <c r="W416" s="2"/>
      <c r="X416" s="3"/>
      <c r="Y416" s="2"/>
      <c r="Z416" s="2"/>
    </row>
    <row r="417" spans="1:26" ht="16.5" customHeight="1" x14ac:dyDescent="0.25">
      <c r="A417" s="52"/>
      <c r="B417" s="2"/>
      <c r="C417" s="3"/>
      <c r="D417" s="3"/>
      <c r="E417" s="3"/>
      <c r="F417" s="3"/>
      <c r="G417" s="3"/>
      <c r="H417" s="3"/>
      <c r="I417" s="3"/>
      <c r="J417" s="3"/>
      <c r="K417" s="3"/>
      <c r="L417" s="3"/>
      <c r="M417" s="3"/>
      <c r="N417" s="3"/>
      <c r="O417" s="3"/>
      <c r="P417" s="3"/>
      <c r="Q417" s="3"/>
      <c r="R417" s="3"/>
      <c r="S417" s="3"/>
      <c r="T417" s="2"/>
      <c r="U417" s="2"/>
      <c r="V417" s="2"/>
      <c r="W417" s="2"/>
      <c r="X417" s="3"/>
      <c r="Y417" s="2"/>
      <c r="Z417" s="2"/>
    </row>
    <row r="418" spans="1:26" ht="16.5" customHeight="1" x14ac:dyDescent="0.25">
      <c r="A418" s="52"/>
      <c r="B418" s="2"/>
      <c r="C418" s="3"/>
      <c r="D418" s="3"/>
      <c r="E418" s="3"/>
      <c r="F418" s="3"/>
      <c r="G418" s="3"/>
      <c r="H418" s="3"/>
      <c r="I418" s="3"/>
      <c r="J418" s="3"/>
      <c r="K418" s="3"/>
      <c r="L418" s="3"/>
      <c r="M418" s="3"/>
      <c r="N418" s="3"/>
      <c r="O418" s="3"/>
      <c r="P418" s="3"/>
      <c r="Q418" s="3"/>
      <c r="R418" s="3"/>
      <c r="S418" s="3"/>
      <c r="T418" s="2"/>
      <c r="U418" s="2"/>
      <c r="V418" s="2"/>
      <c r="W418" s="2"/>
      <c r="X418" s="3"/>
      <c r="Y418" s="2"/>
      <c r="Z418" s="2"/>
    </row>
    <row r="419" spans="1:26" ht="16.5" customHeight="1" x14ac:dyDescent="0.25">
      <c r="A419" s="52"/>
      <c r="B419" s="2"/>
      <c r="C419" s="3"/>
      <c r="D419" s="3"/>
      <c r="E419" s="3"/>
      <c r="F419" s="3"/>
      <c r="G419" s="3"/>
      <c r="H419" s="3"/>
      <c r="I419" s="3"/>
      <c r="J419" s="3"/>
      <c r="K419" s="3"/>
      <c r="L419" s="3"/>
      <c r="M419" s="3"/>
      <c r="N419" s="3"/>
      <c r="O419" s="3"/>
      <c r="P419" s="3"/>
      <c r="Q419" s="3"/>
      <c r="R419" s="3"/>
      <c r="S419" s="3"/>
      <c r="T419" s="2"/>
      <c r="U419" s="2"/>
      <c r="V419" s="2"/>
      <c r="W419" s="2"/>
      <c r="X419" s="3"/>
      <c r="Y419" s="2"/>
      <c r="Z419" s="2"/>
    </row>
    <row r="420" spans="1:26" ht="16.5" customHeight="1" x14ac:dyDescent="0.25">
      <c r="A420" s="52"/>
      <c r="B420" s="2"/>
      <c r="C420" s="3"/>
      <c r="D420" s="3"/>
      <c r="E420" s="3"/>
      <c r="F420" s="3"/>
      <c r="G420" s="3"/>
      <c r="H420" s="3"/>
      <c r="I420" s="3"/>
      <c r="J420" s="3"/>
      <c r="K420" s="3"/>
      <c r="L420" s="3"/>
      <c r="M420" s="3"/>
      <c r="N420" s="3"/>
      <c r="O420" s="3"/>
      <c r="P420" s="3"/>
      <c r="Q420" s="3"/>
      <c r="R420" s="3"/>
      <c r="S420" s="3"/>
      <c r="T420" s="2"/>
      <c r="U420" s="2"/>
      <c r="V420" s="2"/>
      <c r="W420" s="2"/>
      <c r="X420" s="3"/>
      <c r="Y420" s="2"/>
      <c r="Z420" s="2"/>
    </row>
    <row r="421" spans="1:26" ht="16.5" customHeight="1" x14ac:dyDescent="0.25">
      <c r="A421" s="52"/>
      <c r="B421" s="2"/>
      <c r="C421" s="3"/>
      <c r="D421" s="3"/>
      <c r="E421" s="3"/>
      <c r="F421" s="3"/>
      <c r="G421" s="3"/>
      <c r="H421" s="3"/>
      <c r="I421" s="3"/>
      <c r="J421" s="3"/>
      <c r="K421" s="3"/>
      <c r="L421" s="3"/>
      <c r="M421" s="3"/>
      <c r="N421" s="3"/>
      <c r="O421" s="3"/>
      <c r="P421" s="3"/>
      <c r="Q421" s="3"/>
      <c r="R421" s="3"/>
      <c r="S421" s="3"/>
      <c r="T421" s="2"/>
      <c r="U421" s="2"/>
      <c r="V421" s="2"/>
      <c r="W421" s="2"/>
      <c r="X421" s="3"/>
      <c r="Y421" s="2"/>
      <c r="Z421" s="2"/>
    </row>
    <row r="422" spans="1:26" ht="16.5" customHeight="1" x14ac:dyDescent="0.25">
      <c r="A422" s="52"/>
      <c r="B422" s="2"/>
      <c r="C422" s="3"/>
      <c r="D422" s="3"/>
      <c r="E422" s="3"/>
      <c r="F422" s="3"/>
      <c r="G422" s="3"/>
      <c r="H422" s="3"/>
      <c r="I422" s="3"/>
      <c r="J422" s="3"/>
      <c r="K422" s="3"/>
      <c r="L422" s="3"/>
      <c r="M422" s="3"/>
      <c r="N422" s="3"/>
      <c r="O422" s="3"/>
      <c r="P422" s="3"/>
      <c r="Q422" s="3"/>
      <c r="R422" s="3"/>
      <c r="S422" s="3"/>
      <c r="T422" s="2"/>
      <c r="U422" s="2"/>
      <c r="V422" s="2"/>
      <c r="W422" s="2"/>
      <c r="X422" s="3"/>
      <c r="Y422" s="2"/>
      <c r="Z422" s="2"/>
    </row>
    <row r="423" spans="1:26" ht="16.5" customHeight="1" x14ac:dyDescent="0.25">
      <c r="A423" s="52"/>
      <c r="B423" s="2"/>
      <c r="C423" s="3"/>
      <c r="D423" s="3"/>
      <c r="E423" s="3"/>
      <c r="F423" s="3"/>
      <c r="G423" s="3"/>
      <c r="H423" s="3"/>
      <c r="I423" s="3"/>
      <c r="J423" s="3"/>
      <c r="K423" s="3"/>
      <c r="L423" s="3"/>
      <c r="M423" s="3"/>
      <c r="N423" s="3"/>
      <c r="O423" s="3"/>
      <c r="P423" s="3"/>
      <c r="Q423" s="3"/>
      <c r="R423" s="3"/>
      <c r="S423" s="3"/>
      <c r="T423" s="2"/>
      <c r="U423" s="2"/>
      <c r="V423" s="2"/>
      <c r="W423" s="2"/>
      <c r="X423" s="3"/>
      <c r="Y423" s="2"/>
      <c r="Z423" s="2"/>
    </row>
    <row r="424" spans="1:26" ht="16.5" customHeight="1" x14ac:dyDescent="0.25">
      <c r="A424" s="52"/>
      <c r="B424" s="2"/>
      <c r="C424" s="3"/>
      <c r="D424" s="3"/>
      <c r="E424" s="3"/>
      <c r="F424" s="3"/>
      <c r="G424" s="3"/>
      <c r="H424" s="3"/>
      <c r="I424" s="3"/>
      <c r="J424" s="3"/>
      <c r="K424" s="3"/>
      <c r="L424" s="3"/>
      <c r="M424" s="3"/>
      <c r="N424" s="3"/>
      <c r="O424" s="3"/>
      <c r="P424" s="3"/>
      <c r="Q424" s="3"/>
      <c r="R424" s="3"/>
      <c r="S424" s="3"/>
      <c r="T424" s="2"/>
      <c r="U424" s="2"/>
      <c r="V424" s="2"/>
      <c r="W424" s="2"/>
      <c r="X424" s="3"/>
      <c r="Y424" s="2"/>
      <c r="Z424" s="2"/>
    </row>
    <row r="425" spans="1:26" ht="16.5" customHeight="1" x14ac:dyDescent="0.25">
      <c r="A425" s="52"/>
      <c r="B425" s="2"/>
      <c r="C425" s="3"/>
      <c r="D425" s="3"/>
      <c r="E425" s="3"/>
      <c r="F425" s="3"/>
      <c r="G425" s="3"/>
      <c r="H425" s="3"/>
      <c r="I425" s="3"/>
      <c r="J425" s="3"/>
      <c r="K425" s="3"/>
      <c r="L425" s="3"/>
      <c r="M425" s="3"/>
      <c r="N425" s="3"/>
      <c r="O425" s="3"/>
      <c r="P425" s="3"/>
      <c r="Q425" s="3"/>
      <c r="R425" s="3"/>
      <c r="S425" s="3"/>
      <c r="T425" s="2"/>
      <c r="U425" s="2"/>
      <c r="V425" s="2"/>
      <c r="W425" s="2"/>
      <c r="X425" s="3"/>
      <c r="Y425" s="2"/>
      <c r="Z425" s="2"/>
    </row>
    <row r="426" spans="1:26" ht="16.5" customHeight="1" x14ac:dyDescent="0.25">
      <c r="A426" s="52"/>
      <c r="B426" s="2"/>
      <c r="C426" s="3"/>
      <c r="D426" s="3"/>
      <c r="E426" s="3"/>
      <c r="F426" s="3"/>
      <c r="G426" s="3"/>
      <c r="H426" s="3"/>
      <c r="I426" s="3"/>
      <c r="J426" s="3"/>
      <c r="K426" s="3"/>
      <c r="L426" s="3"/>
      <c r="M426" s="3"/>
      <c r="N426" s="3"/>
      <c r="O426" s="3"/>
      <c r="P426" s="3"/>
      <c r="Q426" s="3"/>
      <c r="R426" s="3"/>
      <c r="S426" s="3"/>
      <c r="T426" s="2"/>
      <c r="U426" s="2"/>
      <c r="V426" s="2"/>
      <c r="W426" s="2"/>
      <c r="X426" s="3"/>
      <c r="Y426" s="2"/>
      <c r="Z426" s="2"/>
    </row>
    <row r="427" spans="1:26" ht="16.5" customHeight="1" x14ac:dyDescent="0.25">
      <c r="A427" s="52"/>
      <c r="B427" s="2"/>
      <c r="C427" s="3"/>
      <c r="D427" s="3"/>
      <c r="E427" s="3"/>
      <c r="F427" s="3"/>
      <c r="G427" s="3"/>
      <c r="H427" s="3"/>
      <c r="I427" s="3"/>
      <c r="J427" s="3"/>
      <c r="K427" s="3"/>
      <c r="L427" s="3"/>
      <c r="M427" s="3"/>
      <c r="N427" s="3"/>
      <c r="O427" s="3"/>
      <c r="P427" s="3"/>
      <c r="Q427" s="3"/>
      <c r="R427" s="3"/>
      <c r="S427" s="3"/>
      <c r="T427" s="2"/>
      <c r="U427" s="2"/>
      <c r="V427" s="2"/>
      <c r="W427" s="2"/>
      <c r="X427" s="3"/>
      <c r="Y427" s="2"/>
      <c r="Z427" s="2"/>
    </row>
    <row r="428" spans="1:26" ht="16.5" customHeight="1" x14ac:dyDescent="0.25">
      <c r="A428" s="52"/>
      <c r="B428" s="2"/>
      <c r="C428" s="3"/>
      <c r="D428" s="3"/>
      <c r="E428" s="3"/>
      <c r="F428" s="3"/>
      <c r="G428" s="3"/>
      <c r="H428" s="3"/>
      <c r="I428" s="3"/>
      <c r="J428" s="3"/>
      <c r="K428" s="3"/>
      <c r="L428" s="3"/>
      <c r="M428" s="3"/>
      <c r="N428" s="3"/>
      <c r="O428" s="3"/>
      <c r="P428" s="3"/>
      <c r="Q428" s="3"/>
      <c r="R428" s="3"/>
      <c r="S428" s="3"/>
      <c r="T428" s="2"/>
      <c r="U428" s="2"/>
      <c r="V428" s="2"/>
      <c r="W428" s="2"/>
      <c r="X428" s="3"/>
      <c r="Y428" s="2"/>
      <c r="Z428" s="2"/>
    </row>
    <row r="429" spans="1:26" ht="16.5" customHeight="1" x14ac:dyDescent="0.25">
      <c r="A429" s="52"/>
      <c r="B429" s="2"/>
      <c r="C429" s="3"/>
      <c r="D429" s="3"/>
      <c r="E429" s="3"/>
      <c r="F429" s="3"/>
      <c r="G429" s="3"/>
      <c r="H429" s="3"/>
      <c r="I429" s="3"/>
      <c r="J429" s="3"/>
      <c r="K429" s="3"/>
      <c r="L429" s="3"/>
      <c r="M429" s="3"/>
      <c r="N429" s="3"/>
      <c r="O429" s="3"/>
      <c r="P429" s="3"/>
      <c r="Q429" s="3"/>
      <c r="R429" s="3"/>
      <c r="S429" s="3"/>
      <c r="T429" s="2"/>
      <c r="U429" s="2"/>
      <c r="V429" s="2"/>
      <c r="W429" s="2"/>
      <c r="X429" s="3"/>
      <c r="Y429" s="2"/>
      <c r="Z429" s="2"/>
    </row>
    <row r="430" spans="1:26" ht="16.5" customHeight="1" x14ac:dyDescent="0.25">
      <c r="A430" s="52"/>
      <c r="B430" s="2"/>
      <c r="C430" s="3"/>
      <c r="D430" s="3"/>
      <c r="E430" s="3"/>
      <c r="F430" s="3"/>
      <c r="G430" s="3"/>
      <c r="H430" s="3"/>
      <c r="I430" s="3"/>
      <c r="J430" s="3"/>
      <c r="K430" s="3"/>
      <c r="L430" s="3"/>
      <c r="M430" s="3"/>
      <c r="N430" s="3"/>
      <c r="O430" s="3"/>
      <c r="P430" s="3"/>
      <c r="Q430" s="3"/>
      <c r="R430" s="3"/>
      <c r="S430" s="3"/>
      <c r="T430" s="2"/>
      <c r="U430" s="2"/>
      <c r="V430" s="2"/>
      <c r="W430" s="2"/>
      <c r="X430" s="3"/>
      <c r="Y430" s="2"/>
      <c r="Z430" s="2"/>
    </row>
    <row r="431" spans="1:26" ht="16.5" customHeight="1" x14ac:dyDescent="0.25">
      <c r="A431" s="52"/>
      <c r="B431" s="2"/>
      <c r="C431" s="3"/>
      <c r="D431" s="3"/>
      <c r="E431" s="3"/>
      <c r="F431" s="3"/>
      <c r="G431" s="3"/>
      <c r="H431" s="3"/>
      <c r="I431" s="3"/>
      <c r="J431" s="3"/>
      <c r="K431" s="3"/>
      <c r="L431" s="3"/>
      <c r="M431" s="3"/>
      <c r="N431" s="3"/>
      <c r="O431" s="3"/>
      <c r="P431" s="3"/>
      <c r="Q431" s="3"/>
      <c r="R431" s="3"/>
      <c r="S431" s="3"/>
      <c r="T431" s="2"/>
      <c r="U431" s="2"/>
      <c r="V431" s="2"/>
      <c r="W431" s="2"/>
      <c r="X431" s="3"/>
      <c r="Y431" s="2"/>
      <c r="Z431" s="2"/>
    </row>
    <row r="432" spans="1:26" ht="16.5" customHeight="1" x14ac:dyDescent="0.25">
      <c r="A432" s="52"/>
      <c r="B432" s="2"/>
      <c r="C432" s="3"/>
      <c r="D432" s="3"/>
      <c r="E432" s="3"/>
      <c r="F432" s="3"/>
      <c r="G432" s="3"/>
      <c r="H432" s="3"/>
      <c r="I432" s="3"/>
      <c r="J432" s="3"/>
      <c r="K432" s="3"/>
      <c r="L432" s="3"/>
      <c r="M432" s="3"/>
      <c r="N432" s="3"/>
      <c r="O432" s="3"/>
      <c r="P432" s="3"/>
      <c r="Q432" s="3"/>
      <c r="R432" s="3"/>
      <c r="S432" s="3"/>
      <c r="T432" s="2"/>
      <c r="U432" s="2"/>
      <c r="V432" s="2"/>
      <c r="W432" s="2"/>
      <c r="X432" s="3"/>
      <c r="Y432" s="2"/>
      <c r="Z432" s="2"/>
    </row>
    <row r="433" spans="1:26" ht="16.5" customHeight="1" x14ac:dyDescent="0.25">
      <c r="A433" s="52"/>
      <c r="B433" s="2"/>
      <c r="C433" s="3"/>
      <c r="D433" s="3"/>
      <c r="E433" s="3"/>
      <c r="F433" s="3"/>
      <c r="G433" s="3"/>
      <c r="H433" s="3"/>
      <c r="I433" s="3"/>
      <c r="J433" s="3"/>
      <c r="K433" s="3"/>
      <c r="L433" s="3"/>
      <c r="M433" s="3"/>
      <c r="N433" s="3"/>
      <c r="O433" s="3"/>
      <c r="P433" s="3"/>
      <c r="Q433" s="3"/>
      <c r="R433" s="3"/>
      <c r="S433" s="3"/>
      <c r="T433" s="2"/>
      <c r="U433" s="2"/>
      <c r="V433" s="2"/>
      <c r="W433" s="2"/>
      <c r="X433" s="3"/>
      <c r="Y433" s="2"/>
      <c r="Z433" s="2"/>
    </row>
    <row r="434" spans="1:26" ht="16.5" customHeight="1" x14ac:dyDescent="0.25">
      <c r="A434" s="52"/>
      <c r="B434" s="2"/>
      <c r="C434" s="3"/>
      <c r="D434" s="3"/>
      <c r="E434" s="3"/>
      <c r="F434" s="3"/>
      <c r="G434" s="3"/>
      <c r="H434" s="3"/>
      <c r="I434" s="3"/>
      <c r="J434" s="3"/>
      <c r="K434" s="3"/>
      <c r="L434" s="3"/>
      <c r="M434" s="3"/>
      <c r="N434" s="3"/>
      <c r="O434" s="3"/>
      <c r="P434" s="3"/>
      <c r="Q434" s="3"/>
      <c r="R434" s="3"/>
      <c r="S434" s="3"/>
      <c r="T434" s="2"/>
      <c r="U434" s="2"/>
      <c r="V434" s="2"/>
      <c r="W434" s="2"/>
      <c r="X434" s="3"/>
      <c r="Y434" s="2"/>
      <c r="Z434" s="2"/>
    </row>
    <row r="435" spans="1:26" ht="16.5" customHeight="1" x14ac:dyDescent="0.25">
      <c r="A435" s="52"/>
      <c r="B435" s="2"/>
      <c r="C435" s="3"/>
      <c r="D435" s="3"/>
      <c r="E435" s="3"/>
      <c r="F435" s="3"/>
      <c r="G435" s="3"/>
      <c r="H435" s="3"/>
      <c r="I435" s="3"/>
      <c r="J435" s="3"/>
      <c r="K435" s="3"/>
      <c r="L435" s="3"/>
      <c r="M435" s="3"/>
      <c r="N435" s="3"/>
      <c r="O435" s="3"/>
      <c r="P435" s="3"/>
      <c r="Q435" s="3"/>
      <c r="R435" s="3"/>
      <c r="S435" s="3"/>
      <c r="T435" s="2"/>
      <c r="U435" s="2"/>
      <c r="V435" s="2"/>
      <c r="W435" s="2"/>
      <c r="X435" s="3"/>
      <c r="Y435" s="2"/>
      <c r="Z435" s="2"/>
    </row>
    <row r="436" spans="1:26" ht="16.5" customHeight="1" x14ac:dyDescent="0.25">
      <c r="A436" s="52"/>
      <c r="B436" s="2"/>
      <c r="C436" s="3"/>
      <c r="D436" s="3"/>
      <c r="E436" s="3"/>
      <c r="F436" s="3"/>
      <c r="G436" s="3"/>
      <c r="H436" s="3"/>
      <c r="I436" s="3"/>
      <c r="J436" s="3"/>
      <c r="K436" s="3"/>
      <c r="L436" s="3"/>
      <c r="M436" s="3"/>
      <c r="N436" s="3"/>
      <c r="O436" s="3"/>
      <c r="P436" s="3"/>
      <c r="Q436" s="3"/>
      <c r="R436" s="3"/>
      <c r="S436" s="3"/>
      <c r="T436" s="2"/>
      <c r="U436" s="2"/>
      <c r="V436" s="2"/>
      <c r="W436" s="2"/>
      <c r="X436" s="3"/>
      <c r="Y436" s="2"/>
      <c r="Z436" s="2"/>
    </row>
    <row r="437" spans="1:26" ht="16.5" customHeight="1" x14ac:dyDescent="0.25">
      <c r="A437" s="52"/>
      <c r="B437" s="2"/>
      <c r="C437" s="3"/>
      <c r="D437" s="3"/>
      <c r="E437" s="3"/>
      <c r="F437" s="3"/>
      <c r="G437" s="3"/>
      <c r="H437" s="3"/>
      <c r="I437" s="3"/>
      <c r="J437" s="3"/>
      <c r="K437" s="3"/>
      <c r="L437" s="3"/>
      <c r="M437" s="3"/>
      <c r="N437" s="3"/>
      <c r="O437" s="3"/>
      <c r="P437" s="3"/>
      <c r="Q437" s="3"/>
      <c r="R437" s="3"/>
      <c r="S437" s="3"/>
      <c r="T437" s="2"/>
      <c r="U437" s="2"/>
      <c r="V437" s="2"/>
      <c r="W437" s="2"/>
      <c r="X437" s="3"/>
      <c r="Y437" s="2"/>
      <c r="Z437" s="2"/>
    </row>
    <row r="438" spans="1:26" ht="16.5" customHeight="1" x14ac:dyDescent="0.25">
      <c r="A438" s="52"/>
      <c r="B438" s="2"/>
      <c r="C438" s="3"/>
      <c r="D438" s="3"/>
      <c r="E438" s="3"/>
      <c r="F438" s="3"/>
      <c r="G438" s="3"/>
      <c r="H438" s="3"/>
      <c r="I438" s="3"/>
      <c r="J438" s="3"/>
      <c r="K438" s="3"/>
      <c r="L438" s="3"/>
      <c r="M438" s="3"/>
      <c r="N438" s="3"/>
      <c r="O438" s="3"/>
      <c r="P438" s="3"/>
      <c r="Q438" s="3"/>
      <c r="R438" s="3"/>
      <c r="S438" s="3"/>
      <c r="T438" s="2"/>
      <c r="U438" s="2"/>
      <c r="V438" s="2"/>
      <c r="W438" s="2"/>
      <c r="X438" s="3"/>
      <c r="Y438" s="2"/>
      <c r="Z438" s="2"/>
    </row>
    <row r="439" spans="1:26" ht="16.5" customHeight="1" x14ac:dyDescent="0.25">
      <c r="A439" s="52"/>
      <c r="B439" s="2"/>
      <c r="C439" s="3"/>
      <c r="D439" s="3"/>
      <c r="E439" s="3"/>
      <c r="F439" s="3"/>
      <c r="G439" s="3"/>
      <c r="H439" s="3"/>
      <c r="I439" s="3"/>
      <c r="J439" s="3"/>
      <c r="K439" s="3"/>
      <c r="L439" s="3"/>
      <c r="M439" s="3"/>
      <c r="N439" s="3"/>
      <c r="O439" s="3"/>
      <c r="P439" s="3"/>
      <c r="Q439" s="3"/>
      <c r="R439" s="3"/>
      <c r="S439" s="3"/>
      <c r="T439" s="2"/>
      <c r="U439" s="2"/>
      <c r="V439" s="2"/>
      <c r="W439" s="2"/>
      <c r="X439" s="3"/>
      <c r="Y439" s="2"/>
      <c r="Z439" s="2"/>
    </row>
    <row r="440" spans="1:26" ht="16.5" customHeight="1" x14ac:dyDescent="0.25">
      <c r="A440" s="52"/>
      <c r="B440" s="2"/>
      <c r="C440" s="3"/>
      <c r="D440" s="3"/>
      <c r="E440" s="3"/>
      <c r="F440" s="3"/>
      <c r="G440" s="3"/>
      <c r="H440" s="3"/>
      <c r="I440" s="3"/>
      <c r="J440" s="3"/>
      <c r="K440" s="3"/>
      <c r="L440" s="3"/>
      <c r="M440" s="3"/>
      <c r="N440" s="3"/>
      <c r="O440" s="3"/>
      <c r="P440" s="3"/>
      <c r="Q440" s="3"/>
      <c r="R440" s="3"/>
      <c r="S440" s="3"/>
      <c r="T440" s="2"/>
      <c r="U440" s="2"/>
      <c r="V440" s="2"/>
      <c r="W440" s="2"/>
      <c r="X440" s="3"/>
      <c r="Y440" s="2"/>
      <c r="Z440" s="2"/>
    </row>
    <row r="441" spans="1:26" ht="16.5" customHeight="1" x14ac:dyDescent="0.25">
      <c r="A441" s="52"/>
      <c r="B441" s="2"/>
      <c r="C441" s="3"/>
      <c r="D441" s="3"/>
      <c r="E441" s="3"/>
      <c r="F441" s="3"/>
      <c r="G441" s="3"/>
      <c r="H441" s="3"/>
      <c r="I441" s="3"/>
      <c r="J441" s="3"/>
      <c r="K441" s="3"/>
      <c r="L441" s="3"/>
      <c r="M441" s="3"/>
      <c r="N441" s="3"/>
      <c r="O441" s="3"/>
      <c r="P441" s="3"/>
      <c r="Q441" s="3"/>
      <c r="R441" s="3"/>
      <c r="S441" s="3"/>
      <c r="T441" s="2"/>
      <c r="U441" s="2"/>
      <c r="V441" s="2"/>
      <c r="W441" s="2"/>
      <c r="X441" s="3"/>
      <c r="Y441" s="2"/>
      <c r="Z441" s="2"/>
    </row>
    <row r="442" spans="1:26" ht="16.5" customHeight="1" x14ac:dyDescent="0.25">
      <c r="A442" s="52"/>
      <c r="B442" s="2"/>
      <c r="C442" s="3"/>
      <c r="D442" s="3"/>
      <c r="E442" s="3"/>
      <c r="F442" s="3"/>
      <c r="G442" s="3"/>
      <c r="H442" s="3"/>
      <c r="I442" s="3"/>
      <c r="J442" s="3"/>
      <c r="K442" s="3"/>
      <c r="L442" s="3"/>
      <c r="M442" s="3"/>
      <c r="N442" s="3"/>
      <c r="O442" s="3"/>
      <c r="P442" s="3"/>
      <c r="Q442" s="3"/>
      <c r="R442" s="3"/>
      <c r="S442" s="3"/>
      <c r="T442" s="2"/>
      <c r="U442" s="2"/>
      <c r="V442" s="2"/>
      <c r="W442" s="2"/>
      <c r="X442" s="3"/>
      <c r="Y442" s="2"/>
      <c r="Z442" s="2"/>
    </row>
    <row r="443" spans="1:26" ht="16.5" customHeight="1" x14ac:dyDescent="0.25">
      <c r="A443" s="52"/>
      <c r="B443" s="2"/>
      <c r="C443" s="3"/>
      <c r="D443" s="3"/>
      <c r="E443" s="3"/>
      <c r="F443" s="3"/>
      <c r="G443" s="3"/>
      <c r="H443" s="3"/>
      <c r="I443" s="3"/>
      <c r="J443" s="3"/>
      <c r="K443" s="3"/>
      <c r="L443" s="3"/>
      <c r="M443" s="3"/>
      <c r="N443" s="3"/>
      <c r="O443" s="3"/>
      <c r="P443" s="3"/>
      <c r="Q443" s="3"/>
      <c r="R443" s="3"/>
      <c r="S443" s="3"/>
      <c r="T443" s="2"/>
      <c r="U443" s="2"/>
      <c r="V443" s="2"/>
      <c r="W443" s="2"/>
      <c r="X443" s="3"/>
      <c r="Y443" s="2"/>
      <c r="Z443" s="2"/>
    </row>
    <row r="444" spans="1:26" ht="16.5" customHeight="1" x14ac:dyDescent="0.25">
      <c r="A444" s="52"/>
      <c r="B444" s="2"/>
      <c r="C444" s="3"/>
      <c r="D444" s="3"/>
      <c r="E444" s="3"/>
      <c r="F444" s="3"/>
      <c r="G444" s="3"/>
      <c r="H444" s="3"/>
      <c r="I444" s="3"/>
      <c r="J444" s="3"/>
      <c r="K444" s="3"/>
      <c r="L444" s="3"/>
      <c r="M444" s="3"/>
      <c r="N444" s="3"/>
      <c r="O444" s="3"/>
      <c r="P444" s="3"/>
      <c r="Q444" s="3"/>
      <c r="R444" s="3"/>
      <c r="S444" s="3"/>
      <c r="T444" s="2"/>
      <c r="U444" s="2"/>
      <c r="V444" s="2"/>
      <c r="W444" s="2"/>
      <c r="X444" s="3"/>
      <c r="Y444" s="2"/>
      <c r="Z444" s="2"/>
    </row>
    <row r="445" spans="1:26" ht="16.5" customHeight="1" x14ac:dyDescent="0.25">
      <c r="A445" s="52"/>
      <c r="B445" s="2"/>
      <c r="C445" s="3"/>
      <c r="D445" s="3"/>
      <c r="E445" s="3"/>
      <c r="F445" s="3"/>
      <c r="G445" s="3"/>
      <c r="H445" s="3"/>
      <c r="I445" s="3"/>
      <c r="J445" s="3"/>
      <c r="K445" s="3"/>
      <c r="L445" s="3"/>
      <c r="M445" s="3"/>
      <c r="N445" s="3"/>
      <c r="O445" s="3"/>
      <c r="P445" s="3"/>
      <c r="Q445" s="3"/>
      <c r="R445" s="3"/>
      <c r="S445" s="3"/>
      <c r="T445" s="2"/>
      <c r="U445" s="2"/>
      <c r="V445" s="2"/>
      <c r="W445" s="2"/>
      <c r="X445" s="3"/>
      <c r="Y445" s="2"/>
      <c r="Z445" s="2"/>
    </row>
    <row r="446" spans="1:26" ht="16.5" customHeight="1" x14ac:dyDescent="0.25">
      <c r="A446" s="52"/>
      <c r="B446" s="2"/>
      <c r="C446" s="3"/>
      <c r="D446" s="3"/>
      <c r="E446" s="3"/>
      <c r="F446" s="3"/>
      <c r="G446" s="3"/>
      <c r="H446" s="3"/>
      <c r="I446" s="3"/>
      <c r="J446" s="3"/>
      <c r="K446" s="3"/>
      <c r="L446" s="3"/>
      <c r="M446" s="3"/>
      <c r="N446" s="3"/>
      <c r="O446" s="3"/>
      <c r="P446" s="3"/>
      <c r="Q446" s="3"/>
      <c r="R446" s="3"/>
      <c r="S446" s="3"/>
      <c r="T446" s="2"/>
      <c r="U446" s="2"/>
      <c r="V446" s="2"/>
      <c r="W446" s="2"/>
      <c r="X446" s="3"/>
      <c r="Y446" s="2"/>
      <c r="Z446" s="2"/>
    </row>
    <row r="447" spans="1:26" ht="16.5" customHeight="1" x14ac:dyDescent="0.25">
      <c r="A447" s="52"/>
      <c r="B447" s="2"/>
      <c r="C447" s="3"/>
      <c r="D447" s="3"/>
      <c r="E447" s="3"/>
      <c r="F447" s="3"/>
      <c r="G447" s="3"/>
      <c r="H447" s="3"/>
      <c r="I447" s="3"/>
      <c r="J447" s="3"/>
      <c r="K447" s="3"/>
      <c r="L447" s="3"/>
      <c r="M447" s="3"/>
      <c r="N447" s="3"/>
      <c r="O447" s="3"/>
      <c r="P447" s="3"/>
      <c r="Q447" s="3"/>
      <c r="R447" s="3"/>
      <c r="S447" s="3"/>
      <c r="T447" s="2"/>
      <c r="U447" s="2"/>
      <c r="V447" s="2"/>
      <c r="W447" s="2"/>
      <c r="X447" s="3"/>
      <c r="Y447" s="2"/>
      <c r="Z447" s="2"/>
    </row>
    <row r="448" spans="1:26" ht="16.5" customHeight="1" x14ac:dyDescent="0.25">
      <c r="A448" s="52"/>
      <c r="B448" s="2"/>
      <c r="C448" s="3"/>
      <c r="D448" s="3"/>
      <c r="E448" s="3"/>
      <c r="F448" s="3"/>
      <c r="G448" s="3"/>
      <c r="H448" s="3"/>
      <c r="I448" s="3"/>
      <c r="J448" s="3"/>
      <c r="K448" s="3"/>
      <c r="L448" s="3"/>
      <c r="M448" s="3"/>
      <c r="N448" s="3"/>
      <c r="O448" s="3"/>
      <c r="P448" s="3"/>
      <c r="Q448" s="3"/>
      <c r="R448" s="3"/>
      <c r="S448" s="3"/>
      <c r="T448" s="2"/>
      <c r="U448" s="2"/>
      <c r="V448" s="2"/>
      <c r="W448" s="2"/>
      <c r="X448" s="3"/>
      <c r="Y448" s="2"/>
      <c r="Z448" s="2"/>
    </row>
    <row r="449" spans="1:26" ht="16.5" customHeight="1" x14ac:dyDescent="0.25">
      <c r="A449" s="52"/>
      <c r="B449" s="2"/>
      <c r="C449" s="3"/>
      <c r="D449" s="3"/>
      <c r="E449" s="3"/>
      <c r="F449" s="3"/>
      <c r="G449" s="3"/>
      <c r="H449" s="3"/>
      <c r="I449" s="3"/>
      <c r="J449" s="3"/>
      <c r="K449" s="3"/>
      <c r="L449" s="3"/>
      <c r="M449" s="3"/>
      <c r="N449" s="3"/>
      <c r="O449" s="3"/>
      <c r="P449" s="3"/>
      <c r="Q449" s="3"/>
      <c r="R449" s="3"/>
      <c r="S449" s="3"/>
      <c r="T449" s="2"/>
      <c r="U449" s="2"/>
      <c r="V449" s="2"/>
      <c r="W449" s="2"/>
      <c r="X449" s="3"/>
      <c r="Y449" s="2"/>
      <c r="Z449" s="2"/>
    </row>
    <row r="450" spans="1:26" ht="16.5" customHeight="1" x14ac:dyDescent="0.25">
      <c r="A450" s="52"/>
      <c r="B450" s="2"/>
      <c r="C450" s="3"/>
      <c r="D450" s="3"/>
      <c r="E450" s="3"/>
      <c r="F450" s="3"/>
      <c r="G450" s="3"/>
      <c r="H450" s="3"/>
      <c r="I450" s="3"/>
      <c r="J450" s="3"/>
      <c r="K450" s="3"/>
      <c r="L450" s="3"/>
      <c r="M450" s="3"/>
      <c r="N450" s="3"/>
      <c r="O450" s="3"/>
      <c r="P450" s="3"/>
      <c r="Q450" s="3"/>
      <c r="R450" s="3"/>
      <c r="S450" s="3"/>
      <c r="T450" s="2"/>
      <c r="U450" s="2"/>
      <c r="V450" s="2"/>
      <c r="W450" s="2"/>
      <c r="X450" s="3"/>
      <c r="Y450" s="2"/>
      <c r="Z450" s="2"/>
    </row>
    <row r="451" spans="1:26" ht="16.5" customHeight="1" x14ac:dyDescent="0.25">
      <c r="A451" s="52"/>
      <c r="B451" s="2"/>
      <c r="C451" s="3"/>
      <c r="D451" s="3"/>
      <c r="E451" s="3"/>
      <c r="F451" s="3"/>
      <c r="G451" s="3"/>
      <c r="H451" s="3"/>
      <c r="I451" s="3"/>
      <c r="J451" s="3"/>
      <c r="K451" s="3"/>
      <c r="L451" s="3"/>
      <c r="M451" s="3"/>
      <c r="N451" s="3"/>
      <c r="O451" s="3"/>
      <c r="P451" s="3"/>
      <c r="Q451" s="3"/>
      <c r="R451" s="3"/>
      <c r="S451" s="3"/>
      <c r="T451" s="2"/>
      <c r="U451" s="2"/>
      <c r="V451" s="2"/>
      <c r="W451" s="2"/>
      <c r="X451" s="3"/>
      <c r="Y451" s="2"/>
      <c r="Z451" s="2"/>
    </row>
    <row r="452" spans="1:26" ht="16.5" customHeight="1" x14ac:dyDescent="0.25">
      <c r="A452" s="52"/>
      <c r="B452" s="2"/>
      <c r="C452" s="3"/>
      <c r="D452" s="3"/>
      <c r="E452" s="3"/>
      <c r="F452" s="3"/>
      <c r="G452" s="3"/>
      <c r="H452" s="3"/>
      <c r="I452" s="3"/>
      <c r="J452" s="3"/>
      <c r="K452" s="3"/>
      <c r="L452" s="3"/>
      <c r="M452" s="3"/>
      <c r="N452" s="3"/>
      <c r="O452" s="3"/>
      <c r="P452" s="3"/>
      <c r="Q452" s="3"/>
      <c r="R452" s="3"/>
      <c r="S452" s="3"/>
      <c r="T452" s="2"/>
      <c r="U452" s="2"/>
      <c r="V452" s="2"/>
      <c r="W452" s="2"/>
      <c r="X452" s="3"/>
      <c r="Y452" s="2"/>
      <c r="Z452" s="2"/>
    </row>
    <row r="453" spans="1:26" ht="16.5" customHeight="1" x14ac:dyDescent="0.25">
      <c r="A453" s="52"/>
      <c r="B453" s="2"/>
      <c r="C453" s="3"/>
      <c r="D453" s="3"/>
      <c r="E453" s="3"/>
      <c r="F453" s="3"/>
      <c r="G453" s="3"/>
      <c r="H453" s="3"/>
      <c r="I453" s="3"/>
      <c r="J453" s="3"/>
      <c r="K453" s="3"/>
      <c r="L453" s="3"/>
      <c r="M453" s="3"/>
      <c r="N453" s="3"/>
      <c r="O453" s="3"/>
      <c r="P453" s="3"/>
      <c r="Q453" s="3"/>
      <c r="R453" s="3"/>
      <c r="S453" s="3"/>
      <c r="T453" s="2"/>
      <c r="U453" s="2"/>
      <c r="V453" s="2"/>
      <c r="W453" s="2"/>
      <c r="X453" s="3"/>
      <c r="Y453" s="2"/>
      <c r="Z453" s="2"/>
    </row>
    <row r="454" spans="1:26" ht="16.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1:E2"/>
    <mergeCell ref="A3:B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showGridLines="0" workbookViewId="0">
      <pane xSplit="5" ySplit="4" topLeftCell="F5" activePane="bottomRight" state="frozen"/>
      <selection pane="topRight" activeCell="F1" sqref="F1"/>
      <selection pane="bottomLeft" activeCell="A5" sqref="A5"/>
      <selection pane="bottomRight" activeCell="F5" sqref="F5"/>
    </sheetView>
  </sheetViews>
  <sheetFormatPr defaultColWidth="14.42578125" defaultRowHeight="15.75" customHeight="1" x14ac:dyDescent="0.2"/>
  <cols>
    <col min="1" max="1" width="10.7109375" customWidth="1"/>
    <col min="2" max="2" width="47.28515625" customWidth="1"/>
    <col min="3" max="18" width="12.85546875" customWidth="1"/>
    <col min="19" max="19" width="58.7109375" customWidth="1"/>
    <col min="20" max="23" width="14.5703125" customWidth="1"/>
    <col min="24" max="24" width="17.85546875" customWidth="1"/>
  </cols>
  <sheetData>
    <row r="1" spans="1:26" ht="16.5" customHeight="1" x14ac:dyDescent="0.25">
      <c r="A1" s="55" t="s">
        <v>276</v>
      </c>
      <c r="B1" s="56"/>
      <c r="C1" s="56"/>
      <c r="D1" s="56"/>
      <c r="E1" s="56"/>
      <c r="F1" s="1"/>
      <c r="G1" s="1"/>
      <c r="H1" s="1"/>
      <c r="I1" s="1"/>
      <c r="J1" s="1"/>
      <c r="K1" s="1"/>
      <c r="L1" s="1"/>
      <c r="M1" s="1"/>
      <c r="N1" s="1"/>
      <c r="O1" s="1"/>
      <c r="P1" s="1"/>
      <c r="Q1" s="1"/>
      <c r="R1" s="1"/>
      <c r="S1" s="1"/>
      <c r="T1" s="2"/>
      <c r="U1" s="2"/>
      <c r="V1" s="2"/>
      <c r="W1" s="2"/>
      <c r="X1" s="3"/>
      <c r="Y1" s="2"/>
      <c r="Z1" s="2"/>
    </row>
    <row r="2" spans="1:26" ht="16.5" customHeight="1" x14ac:dyDescent="0.3">
      <c r="A2" s="57"/>
      <c r="B2" s="57"/>
      <c r="C2" s="57"/>
      <c r="D2" s="57"/>
      <c r="E2" s="57"/>
      <c r="F2" s="1"/>
      <c r="G2" s="1"/>
      <c r="H2" s="1"/>
      <c r="I2" s="1"/>
      <c r="J2" s="1"/>
      <c r="K2" s="1"/>
      <c r="L2" s="1"/>
      <c r="M2" s="1"/>
      <c r="N2" s="1"/>
      <c r="O2" s="1"/>
      <c r="P2" s="1"/>
      <c r="Q2" s="1"/>
      <c r="R2" s="1"/>
      <c r="S2" s="1"/>
      <c r="T2" s="4"/>
      <c r="U2" s="4"/>
      <c r="V2" s="4"/>
      <c r="W2" s="4"/>
      <c r="X2" s="5"/>
      <c r="Y2" s="4"/>
      <c r="Z2" s="4"/>
    </row>
    <row r="3" spans="1:26" ht="16.5" customHeight="1" x14ac:dyDescent="0.3">
      <c r="A3" s="58" t="s">
        <v>1</v>
      </c>
      <c r="B3" s="59"/>
      <c r="C3" s="6" t="s">
        <v>2</v>
      </c>
      <c r="D3" s="6" t="s">
        <v>3</v>
      </c>
      <c r="E3" s="6" t="s">
        <v>4</v>
      </c>
      <c r="F3" s="6" t="s">
        <v>5</v>
      </c>
      <c r="G3" s="6" t="s">
        <v>6</v>
      </c>
      <c r="H3" s="6" t="s">
        <v>7</v>
      </c>
      <c r="I3" s="6" t="s">
        <v>8</v>
      </c>
      <c r="J3" s="6" t="s">
        <v>9</v>
      </c>
      <c r="K3" s="6" t="s">
        <v>10</v>
      </c>
      <c r="L3" s="6" t="s">
        <v>11</v>
      </c>
      <c r="M3" s="6" t="s">
        <v>12</v>
      </c>
      <c r="N3" s="6" t="s">
        <v>13</v>
      </c>
      <c r="O3" s="6" t="s">
        <v>14</v>
      </c>
      <c r="P3" s="6" t="s">
        <v>15</v>
      </c>
      <c r="Q3" s="6" t="s">
        <v>16</v>
      </c>
      <c r="R3" s="6" t="s">
        <v>17</v>
      </c>
      <c r="S3" s="6" t="s">
        <v>18</v>
      </c>
      <c r="T3" s="4"/>
      <c r="U3" s="4"/>
      <c r="V3" s="4"/>
      <c r="W3" s="4"/>
      <c r="X3" s="6" t="s">
        <v>19</v>
      </c>
      <c r="Y3" s="4"/>
      <c r="Z3" s="4"/>
    </row>
    <row r="4" spans="1:26" ht="16.5" customHeight="1" x14ac:dyDescent="0.2">
      <c r="A4" s="7" t="s">
        <v>20</v>
      </c>
      <c r="B4" s="8" t="s">
        <v>21</v>
      </c>
      <c r="C4" s="9">
        <f t="shared" ref="C4:R4" si="0">C5+C75+C109+C159+C190</f>
        <v>34032.509999999995</v>
      </c>
      <c r="D4" s="9">
        <f t="shared" si="0"/>
        <v>20.09</v>
      </c>
      <c r="E4" s="9">
        <f t="shared" si="0"/>
        <v>34052.6</v>
      </c>
      <c r="F4" s="9">
        <f t="shared" si="0"/>
        <v>28232.49</v>
      </c>
      <c r="G4" s="9">
        <f t="shared" si="0"/>
        <v>1323.4447299999999</v>
      </c>
      <c r="H4" s="9">
        <f t="shared" si="0"/>
        <v>650.08625099999995</v>
      </c>
      <c r="I4" s="9">
        <f t="shared" si="0"/>
        <v>250.30370000000002</v>
      </c>
      <c r="J4" s="9">
        <f t="shared" si="0"/>
        <v>583.93512099999998</v>
      </c>
      <c r="K4" s="9">
        <f t="shared" si="0"/>
        <v>242.83739000000003</v>
      </c>
      <c r="L4" s="9">
        <f t="shared" si="0"/>
        <v>487.26709500000004</v>
      </c>
      <c r="M4" s="9">
        <f t="shared" si="0"/>
        <v>882.16097000000002</v>
      </c>
      <c r="N4" s="9">
        <f t="shared" si="0"/>
        <v>313.50297999999998</v>
      </c>
      <c r="O4" s="9">
        <f t="shared" si="0"/>
        <v>381.61567500000001</v>
      </c>
      <c r="P4" s="9">
        <f t="shared" si="0"/>
        <v>317.21842000000004</v>
      </c>
      <c r="Q4" s="9">
        <f t="shared" si="0"/>
        <v>387.73806499999995</v>
      </c>
      <c r="R4" s="9">
        <f t="shared" si="0"/>
        <v>34052.600397000002</v>
      </c>
      <c r="S4" s="9"/>
      <c r="T4" s="10"/>
      <c r="U4" s="10"/>
      <c r="V4" s="10"/>
      <c r="W4" s="10"/>
      <c r="X4" s="9">
        <f>X5+X75+X109+X159+X190</f>
        <v>-3.9700000010789438E-4</v>
      </c>
      <c r="Y4" s="10"/>
      <c r="Z4" s="10"/>
    </row>
    <row r="5" spans="1:26" ht="16.5" customHeight="1" x14ac:dyDescent="0.2">
      <c r="A5" s="11" t="s">
        <v>22</v>
      </c>
      <c r="B5" s="12" t="s">
        <v>23</v>
      </c>
      <c r="C5" s="13">
        <f t="shared" ref="C5:R5" si="1">C6+C25+C28+C40+C44+C52+C63+C74</f>
        <v>9265.83</v>
      </c>
      <c r="D5" s="13">
        <f t="shared" si="1"/>
        <v>0</v>
      </c>
      <c r="E5" s="13">
        <f t="shared" si="1"/>
        <v>9265.83</v>
      </c>
      <c r="F5" s="13">
        <f t="shared" si="1"/>
        <v>6781.77</v>
      </c>
      <c r="G5" s="13">
        <f t="shared" si="1"/>
        <v>549.24864000000002</v>
      </c>
      <c r="H5" s="13">
        <f t="shared" si="1"/>
        <v>285.14082100000002</v>
      </c>
      <c r="I5" s="13">
        <f t="shared" si="1"/>
        <v>121.73941000000001</v>
      </c>
      <c r="J5" s="13">
        <f t="shared" si="1"/>
        <v>270.55282099999999</v>
      </c>
      <c r="K5" s="13">
        <f t="shared" si="1"/>
        <v>102.19641000000001</v>
      </c>
      <c r="L5" s="13">
        <f t="shared" si="1"/>
        <v>229.11561500000002</v>
      </c>
      <c r="M5" s="13">
        <f t="shared" si="1"/>
        <v>370.63923</v>
      </c>
      <c r="N5" s="13">
        <f t="shared" si="1"/>
        <v>136.03040999999999</v>
      </c>
      <c r="O5" s="13">
        <f t="shared" si="1"/>
        <v>158.71661500000002</v>
      </c>
      <c r="P5" s="13">
        <f t="shared" si="1"/>
        <v>94.482410000000002</v>
      </c>
      <c r="Q5" s="13">
        <f t="shared" si="1"/>
        <v>166.19961499999997</v>
      </c>
      <c r="R5" s="13">
        <f t="shared" si="1"/>
        <v>9265.8319970000011</v>
      </c>
      <c r="S5" s="13"/>
      <c r="T5" s="10"/>
      <c r="U5" s="10"/>
      <c r="V5" s="10"/>
      <c r="W5" s="10"/>
      <c r="X5" s="13">
        <f>X6+X25+X28+X40+X44+X52+X63+X74</f>
        <v>-1.9970000000881782E-3</v>
      </c>
      <c r="Y5" s="10"/>
      <c r="Z5" s="10"/>
    </row>
    <row r="6" spans="1:26" ht="16.5" customHeight="1" x14ac:dyDescent="0.2">
      <c r="A6" s="14"/>
      <c r="B6" s="15" t="s">
        <v>24</v>
      </c>
      <c r="C6" s="16">
        <f t="shared" ref="C6:R6" si="2">SUM(C7:C24)</f>
        <v>4206.66</v>
      </c>
      <c r="D6" s="16">
        <f t="shared" si="2"/>
        <v>0</v>
      </c>
      <c r="E6" s="16">
        <f t="shared" si="2"/>
        <v>4206.66</v>
      </c>
      <c r="F6" s="16">
        <f t="shared" si="2"/>
        <v>3266.6299999999997</v>
      </c>
      <c r="G6" s="16">
        <f t="shared" si="2"/>
        <v>240.38564</v>
      </c>
      <c r="H6" s="16">
        <f t="shared" si="2"/>
        <v>122.23282100000002</v>
      </c>
      <c r="I6" s="16">
        <f t="shared" si="2"/>
        <v>51.666409999999999</v>
      </c>
      <c r="J6" s="16">
        <f t="shared" si="2"/>
        <v>112.432821</v>
      </c>
      <c r="K6" s="16">
        <f t="shared" si="2"/>
        <v>31.576410000000003</v>
      </c>
      <c r="L6" s="16">
        <f t="shared" si="2"/>
        <v>85.864615000000015</v>
      </c>
      <c r="M6" s="16">
        <f t="shared" si="2"/>
        <v>123.49923</v>
      </c>
      <c r="N6" s="16">
        <f t="shared" si="2"/>
        <v>53.956410000000005</v>
      </c>
      <c r="O6" s="16">
        <f t="shared" si="2"/>
        <v>53.944614999999992</v>
      </c>
      <c r="P6" s="16">
        <f t="shared" si="2"/>
        <v>25.94641</v>
      </c>
      <c r="Q6" s="16">
        <f t="shared" si="2"/>
        <v>38.524614999999997</v>
      </c>
      <c r="R6" s="16">
        <f t="shared" si="2"/>
        <v>4206.6599969999997</v>
      </c>
      <c r="S6" s="16"/>
      <c r="T6" s="10"/>
      <c r="U6" s="10"/>
      <c r="V6" s="10"/>
      <c r="W6" s="10"/>
      <c r="X6" s="16">
        <f>SUM(X7:X24)</f>
        <v>2.9999999782148734E-6</v>
      </c>
      <c r="Y6" s="10"/>
      <c r="Z6" s="10"/>
    </row>
    <row r="7" spans="1:26" ht="16.5" customHeight="1" x14ac:dyDescent="0.2">
      <c r="A7" s="17">
        <v>1</v>
      </c>
      <c r="B7" s="18" t="s">
        <v>25</v>
      </c>
      <c r="C7" s="19">
        <v>89.63</v>
      </c>
      <c r="D7" s="19"/>
      <c r="E7" s="20">
        <f t="shared" ref="E7:E23" si="3">C7+D7</f>
        <v>89.63</v>
      </c>
      <c r="F7" s="19">
        <v>0</v>
      </c>
      <c r="G7" s="19">
        <v>18.385639999999999</v>
      </c>
      <c r="H7" s="19">
        <v>9.1928210000000004</v>
      </c>
      <c r="I7" s="19">
        <v>4.5964099999999997</v>
      </c>
      <c r="J7" s="19">
        <v>9.1928210000000004</v>
      </c>
      <c r="K7" s="19">
        <v>4.5964099999999997</v>
      </c>
      <c r="L7" s="19">
        <v>6.8946149999999999</v>
      </c>
      <c r="M7" s="19">
        <v>13.78923</v>
      </c>
      <c r="N7" s="19">
        <v>4.5964099999999997</v>
      </c>
      <c r="O7" s="19">
        <v>6.8946149999999999</v>
      </c>
      <c r="P7" s="19">
        <v>4.5964099999999997</v>
      </c>
      <c r="Q7" s="19">
        <v>6.8946149999999999</v>
      </c>
      <c r="R7" s="20">
        <f t="shared" ref="R7:R24" si="4">SUM(F7:Q7)</f>
        <v>89.629997000000017</v>
      </c>
      <c r="S7" s="19"/>
      <c r="T7" s="10"/>
      <c r="U7" s="10"/>
      <c r="V7" s="10"/>
      <c r="W7" s="10"/>
      <c r="X7" s="19">
        <f t="shared" ref="X7:X24" si="5">E7-R7</f>
        <v>2.9999999782148734E-6</v>
      </c>
      <c r="Y7" s="10"/>
      <c r="Z7" s="10"/>
    </row>
    <row r="8" spans="1:26" ht="16.5" customHeight="1" x14ac:dyDescent="0.2">
      <c r="A8" s="17">
        <v>2</v>
      </c>
      <c r="B8" s="18" t="s">
        <v>26</v>
      </c>
      <c r="C8" s="19">
        <v>0</v>
      </c>
      <c r="D8" s="19"/>
      <c r="E8" s="20">
        <f t="shared" si="3"/>
        <v>0</v>
      </c>
      <c r="F8" s="19">
        <v>0</v>
      </c>
      <c r="G8" s="19">
        <v>0</v>
      </c>
      <c r="H8" s="19">
        <v>0</v>
      </c>
      <c r="I8" s="19">
        <v>0</v>
      </c>
      <c r="J8" s="19">
        <v>0</v>
      </c>
      <c r="K8" s="19">
        <v>0</v>
      </c>
      <c r="L8" s="19">
        <v>0</v>
      </c>
      <c r="M8" s="19">
        <v>0</v>
      </c>
      <c r="N8" s="19">
        <v>0</v>
      </c>
      <c r="O8" s="19">
        <v>0</v>
      </c>
      <c r="P8" s="19">
        <v>0</v>
      </c>
      <c r="Q8" s="19">
        <v>0</v>
      </c>
      <c r="R8" s="20">
        <f t="shared" si="4"/>
        <v>0</v>
      </c>
      <c r="S8" s="19"/>
      <c r="T8" s="10"/>
      <c r="U8" s="10"/>
      <c r="V8" s="10"/>
      <c r="W8" s="10"/>
      <c r="X8" s="19">
        <f t="shared" si="5"/>
        <v>0</v>
      </c>
      <c r="Y8" s="10"/>
      <c r="Z8" s="10"/>
    </row>
    <row r="9" spans="1:26" ht="16.5" customHeight="1" x14ac:dyDescent="0.2">
      <c r="A9" s="17">
        <v>3</v>
      </c>
      <c r="B9" s="18" t="s">
        <v>27</v>
      </c>
      <c r="C9" s="19">
        <v>672.63</v>
      </c>
      <c r="D9" s="19"/>
      <c r="E9" s="20">
        <f t="shared" si="3"/>
        <v>672.63</v>
      </c>
      <c r="F9" s="19">
        <v>270.13</v>
      </c>
      <c r="G9" s="19">
        <v>118.73</v>
      </c>
      <c r="H9" s="19">
        <v>59.82</v>
      </c>
      <c r="I9" s="19">
        <v>12.13</v>
      </c>
      <c r="J9" s="19">
        <v>49.79</v>
      </c>
      <c r="K9" s="19">
        <v>7.39</v>
      </c>
      <c r="L9" s="19">
        <v>37.76</v>
      </c>
      <c r="M9" s="19">
        <v>44.6</v>
      </c>
      <c r="N9" s="19">
        <v>29.85</v>
      </c>
      <c r="O9" s="19">
        <v>25.15</v>
      </c>
      <c r="P9" s="19">
        <v>7.17</v>
      </c>
      <c r="Q9" s="19">
        <v>10.11</v>
      </c>
      <c r="R9" s="20">
        <f t="shared" si="4"/>
        <v>672.63</v>
      </c>
      <c r="S9" s="19"/>
      <c r="T9" s="10"/>
      <c r="U9" s="10"/>
      <c r="V9" s="10"/>
      <c r="W9" s="10"/>
      <c r="X9" s="19">
        <f t="shared" si="5"/>
        <v>0</v>
      </c>
      <c r="Y9" s="10"/>
      <c r="Z9" s="10"/>
    </row>
    <row r="10" spans="1:26" ht="16.5" customHeight="1" x14ac:dyDescent="0.2">
      <c r="A10" s="17">
        <v>4</v>
      </c>
      <c r="B10" s="18" t="s">
        <v>28</v>
      </c>
      <c r="C10" s="19">
        <v>1133.1600000000001</v>
      </c>
      <c r="D10" s="19"/>
      <c r="E10" s="20">
        <f t="shared" si="3"/>
        <v>1133.1600000000001</v>
      </c>
      <c r="F10" s="19">
        <v>1133.1600000000001</v>
      </c>
      <c r="G10" s="19">
        <v>0</v>
      </c>
      <c r="H10" s="19">
        <v>0</v>
      </c>
      <c r="I10" s="19">
        <v>0</v>
      </c>
      <c r="J10" s="19">
        <v>0</v>
      </c>
      <c r="K10" s="19">
        <v>0</v>
      </c>
      <c r="L10" s="19">
        <v>0</v>
      </c>
      <c r="M10" s="19">
        <v>0</v>
      </c>
      <c r="N10" s="19">
        <v>0</v>
      </c>
      <c r="O10" s="19">
        <v>0</v>
      </c>
      <c r="P10" s="19">
        <v>0</v>
      </c>
      <c r="Q10" s="19">
        <v>0</v>
      </c>
      <c r="R10" s="20">
        <f t="shared" si="4"/>
        <v>1133.1600000000001</v>
      </c>
      <c r="S10" s="19"/>
      <c r="T10" s="10"/>
      <c r="U10" s="10"/>
      <c r="V10" s="10"/>
      <c r="W10" s="10"/>
      <c r="X10" s="19">
        <f t="shared" si="5"/>
        <v>0</v>
      </c>
      <c r="Y10" s="10"/>
      <c r="Z10" s="10"/>
    </row>
    <row r="11" spans="1:26" ht="16.5" customHeight="1" x14ac:dyDescent="0.2">
      <c r="A11" s="17">
        <v>5</v>
      </c>
      <c r="B11" s="18" t="s">
        <v>29</v>
      </c>
      <c r="C11" s="19">
        <v>490.36</v>
      </c>
      <c r="D11" s="19"/>
      <c r="E11" s="20">
        <f t="shared" si="3"/>
        <v>490.36</v>
      </c>
      <c r="F11" s="19">
        <v>490.36</v>
      </c>
      <c r="G11" s="19">
        <v>0</v>
      </c>
      <c r="H11" s="19">
        <v>0</v>
      </c>
      <c r="I11" s="19">
        <v>0</v>
      </c>
      <c r="J11" s="19">
        <v>0</v>
      </c>
      <c r="K11" s="19">
        <v>0</v>
      </c>
      <c r="L11" s="19">
        <v>0</v>
      </c>
      <c r="M11" s="19">
        <v>0</v>
      </c>
      <c r="N11" s="19">
        <v>0</v>
      </c>
      <c r="O11" s="19">
        <v>0</v>
      </c>
      <c r="P11" s="19">
        <v>0</v>
      </c>
      <c r="Q11" s="19">
        <v>0</v>
      </c>
      <c r="R11" s="20">
        <f t="shared" si="4"/>
        <v>490.36</v>
      </c>
      <c r="S11" s="19"/>
      <c r="T11" s="10"/>
      <c r="U11" s="10"/>
      <c r="V11" s="10"/>
      <c r="W11" s="10"/>
      <c r="X11" s="19">
        <f t="shared" si="5"/>
        <v>0</v>
      </c>
      <c r="Y11" s="10"/>
      <c r="Z11" s="10"/>
    </row>
    <row r="12" spans="1:26" ht="16.5" customHeight="1" x14ac:dyDescent="0.2">
      <c r="A12" s="17">
        <v>6</v>
      </c>
      <c r="B12" s="18" t="s">
        <v>30</v>
      </c>
      <c r="C12" s="19">
        <v>311.33</v>
      </c>
      <c r="D12" s="19"/>
      <c r="E12" s="20">
        <f t="shared" si="3"/>
        <v>311.33</v>
      </c>
      <c r="F12" s="19">
        <f>216.25+0.01</f>
        <v>216.26</v>
      </c>
      <c r="G12" s="19">
        <v>22.67</v>
      </c>
      <c r="H12" s="19">
        <v>11.59</v>
      </c>
      <c r="I12" s="19">
        <v>4.4000000000000004</v>
      </c>
      <c r="J12" s="19">
        <v>10.81</v>
      </c>
      <c r="K12" s="19">
        <v>4.54</v>
      </c>
      <c r="L12" s="19">
        <v>8.7799999999999994</v>
      </c>
      <c r="M12" s="19">
        <v>12.69</v>
      </c>
      <c r="N12" s="19">
        <v>4.7300000000000004</v>
      </c>
      <c r="O12" s="19">
        <v>5.09</v>
      </c>
      <c r="P12" s="19">
        <v>4.17</v>
      </c>
      <c r="Q12" s="19">
        <v>5.6</v>
      </c>
      <c r="R12" s="20">
        <f t="shared" si="4"/>
        <v>311.33000000000004</v>
      </c>
      <c r="S12" s="19"/>
      <c r="T12" s="10"/>
      <c r="U12" s="10"/>
      <c r="V12" s="10"/>
      <c r="W12" s="10"/>
      <c r="X12" s="19">
        <f t="shared" si="5"/>
        <v>0</v>
      </c>
      <c r="Y12" s="10"/>
      <c r="Z12" s="10"/>
    </row>
    <row r="13" spans="1:26" ht="16.5" customHeight="1" x14ac:dyDescent="0.2">
      <c r="A13" s="17">
        <v>7</v>
      </c>
      <c r="B13" s="18" t="s">
        <v>31</v>
      </c>
      <c r="C13" s="19">
        <v>233.37</v>
      </c>
      <c r="D13" s="19"/>
      <c r="E13" s="20">
        <f t="shared" si="3"/>
        <v>233.37</v>
      </c>
      <c r="F13" s="19">
        <v>7.7</v>
      </c>
      <c r="G13" s="19">
        <v>52.35</v>
      </c>
      <c r="H13" s="19">
        <v>24.93</v>
      </c>
      <c r="I13" s="19">
        <v>2.5099999999999998</v>
      </c>
      <c r="J13" s="19">
        <v>28.45</v>
      </c>
      <c r="K13" s="19">
        <v>11.81</v>
      </c>
      <c r="L13" s="19">
        <v>19</v>
      </c>
      <c r="M13" s="19">
        <v>41.45</v>
      </c>
      <c r="N13" s="19">
        <v>13.89</v>
      </c>
      <c r="O13" s="19">
        <v>12.16</v>
      </c>
      <c r="P13" s="19">
        <v>7.91</v>
      </c>
      <c r="Q13" s="19">
        <v>11.21</v>
      </c>
      <c r="R13" s="20">
        <f t="shared" si="4"/>
        <v>233.36999999999998</v>
      </c>
      <c r="S13" s="19"/>
      <c r="T13" s="10"/>
      <c r="U13" s="10"/>
      <c r="V13" s="10"/>
      <c r="W13" s="10"/>
      <c r="X13" s="19">
        <f t="shared" si="5"/>
        <v>0</v>
      </c>
      <c r="Y13" s="10"/>
      <c r="Z13" s="10"/>
    </row>
    <row r="14" spans="1:26" ht="16.5" customHeight="1" x14ac:dyDescent="0.2">
      <c r="A14" s="17">
        <v>8</v>
      </c>
      <c r="B14" s="18" t="s">
        <v>32</v>
      </c>
      <c r="C14" s="19">
        <v>0</v>
      </c>
      <c r="D14" s="19"/>
      <c r="E14" s="20">
        <f t="shared" si="3"/>
        <v>0</v>
      </c>
      <c r="F14" s="19">
        <v>0</v>
      </c>
      <c r="G14" s="19">
        <v>0</v>
      </c>
      <c r="H14" s="19">
        <v>0</v>
      </c>
      <c r="I14" s="19">
        <v>0</v>
      </c>
      <c r="J14" s="19">
        <v>0</v>
      </c>
      <c r="K14" s="19">
        <v>0</v>
      </c>
      <c r="L14" s="19">
        <v>0</v>
      </c>
      <c r="M14" s="19">
        <v>0</v>
      </c>
      <c r="N14" s="19">
        <v>0</v>
      </c>
      <c r="O14" s="19">
        <v>0</v>
      </c>
      <c r="P14" s="19">
        <v>0</v>
      </c>
      <c r="Q14" s="19">
        <v>0</v>
      </c>
      <c r="R14" s="20">
        <f t="shared" si="4"/>
        <v>0</v>
      </c>
      <c r="S14" s="19"/>
      <c r="T14" s="10"/>
      <c r="U14" s="10"/>
      <c r="V14" s="10"/>
      <c r="W14" s="10"/>
      <c r="X14" s="19">
        <f t="shared" si="5"/>
        <v>0</v>
      </c>
      <c r="Y14" s="10"/>
      <c r="Z14" s="10"/>
    </row>
    <row r="15" spans="1:26" ht="16.5" customHeight="1" x14ac:dyDescent="0.2">
      <c r="A15" s="17">
        <v>9</v>
      </c>
      <c r="B15" s="18" t="s">
        <v>33</v>
      </c>
      <c r="C15" s="19">
        <v>17.190000000000001</v>
      </c>
      <c r="D15" s="19"/>
      <c r="E15" s="20">
        <f t="shared" si="3"/>
        <v>17.190000000000001</v>
      </c>
      <c r="F15" s="19">
        <v>6.6</v>
      </c>
      <c r="G15" s="19">
        <v>1.21</v>
      </c>
      <c r="H15" s="19">
        <v>0.87</v>
      </c>
      <c r="I15" s="19">
        <v>0.96</v>
      </c>
      <c r="J15" s="19">
        <v>1.03</v>
      </c>
      <c r="K15" s="19">
        <v>0.89</v>
      </c>
      <c r="L15" s="19">
        <v>0.98</v>
      </c>
      <c r="M15" s="19">
        <v>1.07</v>
      </c>
      <c r="N15" s="19">
        <v>0.89</v>
      </c>
      <c r="O15" s="19">
        <v>0.96</v>
      </c>
      <c r="P15" s="19">
        <v>0.82</v>
      </c>
      <c r="Q15" s="19">
        <v>0.91</v>
      </c>
      <c r="R15" s="20">
        <f t="shared" si="4"/>
        <v>17.190000000000001</v>
      </c>
      <c r="S15" s="19"/>
      <c r="T15" s="10"/>
      <c r="U15" s="10"/>
      <c r="V15" s="10"/>
      <c r="W15" s="10"/>
      <c r="X15" s="19">
        <f t="shared" si="5"/>
        <v>0</v>
      </c>
      <c r="Y15" s="10"/>
      <c r="Z15" s="10"/>
    </row>
    <row r="16" spans="1:26" ht="16.5" customHeight="1" x14ac:dyDescent="0.2">
      <c r="A16" s="17">
        <v>10</v>
      </c>
      <c r="B16" s="18" t="s">
        <v>34</v>
      </c>
      <c r="C16" s="19">
        <v>30.94</v>
      </c>
      <c r="D16" s="19"/>
      <c r="E16" s="20">
        <f t="shared" si="3"/>
        <v>30.94</v>
      </c>
      <c r="F16" s="19">
        <v>30.94</v>
      </c>
      <c r="G16" s="19">
        <v>0</v>
      </c>
      <c r="H16" s="19">
        <v>0</v>
      </c>
      <c r="I16" s="19">
        <v>0</v>
      </c>
      <c r="J16" s="19">
        <v>0</v>
      </c>
      <c r="K16" s="19">
        <v>0</v>
      </c>
      <c r="L16" s="19">
        <v>0</v>
      </c>
      <c r="M16" s="19">
        <v>0</v>
      </c>
      <c r="N16" s="19">
        <v>0</v>
      </c>
      <c r="O16" s="19">
        <v>0</v>
      </c>
      <c r="P16" s="19">
        <v>0</v>
      </c>
      <c r="Q16" s="19">
        <v>0</v>
      </c>
      <c r="R16" s="20">
        <f t="shared" si="4"/>
        <v>30.94</v>
      </c>
      <c r="S16" s="19"/>
      <c r="T16" s="10"/>
      <c r="U16" s="10"/>
      <c r="V16" s="10"/>
      <c r="W16" s="10"/>
      <c r="X16" s="19">
        <f t="shared" si="5"/>
        <v>0</v>
      </c>
      <c r="Y16" s="10"/>
      <c r="Z16" s="10"/>
    </row>
    <row r="17" spans="1:26" ht="16.5" customHeight="1" x14ac:dyDescent="0.2">
      <c r="A17" s="17">
        <v>11</v>
      </c>
      <c r="B17" s="18" t="s">
        <v>35</v>
      </c>
      <c r="C17" s="19">
        <v>230</v>
      </c>
      <c r="D17" s="19"/>
      <c r="E17" s="20">
        <f t="shared" si="3"/>
        <v>230</v>
      </c>
      <c r="F17" s="19">
        <v>230</v>
      </c>
      <c r="G17" s="19">
        <v>0</v>
      </c>
      <c r="H17" s="19">
        <v>0</v>
      </c>
      <c r="I17" s="19">
        <v>0</v>
      </c>
      <c r="J17" s="19">
        <v>0</v>
      </c>
      <c r="K17" s="19">
        <v>0</v>
      </c>
      <c r="L17" s="19">
        <v>0</v>
      </c>
      <c r="M17" s="19">
        <v>0</v>
      </c>
      <c r="N17" s="19">
        <v>0</v>
      </c>
      <c r="O17" s="19">
        <v>0</v>
      </c>
      <c r="P17" s="19">
        <v>0</v>
      </c>
      <c r="Q17" s="19">
        <v>0</v>
      </c>
      <c r="R17" s="20">
        <f t="shared" si="4"/>
        <v>230</v>
      </c>
      <c r="S17" s="19"/>
      <c r="T17" s="10"/>
      <c r="U17" s="10"/>
      <c r="V17" s="10"/>
      <c r="W17" s="10"/>
      <c r="X17" s="19">
        <f t="shared" si="5"/>
        <v>0</v>
      </c>
      <c r="Y17" s="10"/>
      <c r="Z17" s="10"/>
    </row>
    <row r="18" spans="1:26" ht="16.5" customHeight="1" x14ac:dyDescent="0.2">
      <c r="A18" s="17">
        <v>12</v>
      </c>
      <c r="B18" s="18" t="s">
        <v>36</v>
      </c>
      <c r="C18" s="19">
        <v>145.04</v>
      </c>
      <c r="D18" s="19"/>
      <c r="E18" s="20">
        <f t="shared" si="3"/>
        <v>145.04</v>
      </c>
      <c r="F18" s="19">
        <v>145.04</v>
      </c>
      <c r="G18" s="19">
        <v>0</v>
      </c>
      <c r="H18" s="19">
        <v>0</v>
      </c>
      <c r="I18" s="19">
        <v>0</v>
      </c>
      <c r="J18" s="19">
        <v>0</v>
      </c>
      <c r="K18" s="19">
        <v>0</v>
      </c>
      <c r="L18" s="19">
        <v>0</v>
      </c>
      <c r="M18" s="19">
        <v>0</v>
      </c>
      <c r="N18" s="19">
        <v>0</v>
      </c>
      <c r="O18" s="19">
        <v>0</v>
      </c>
      <c r="P18" s="19">
        <v>0</v>
      </c>
      <c r="Q18" s="19">
        <v>0</v>
      </c>
      <c r="R18" s="20">
        <f t="shared" si="4"/>
        <v>145.04</v>
      </c>
      <c r="S18" s="19"/>
      <c r="T18" s="10"/>
      <c r="U18" s="10"/>
      <c r="V18" s="10"/>
      <c r="W18" s="10"/>
      <c r="X18" s="19">
        <f t="shared" si="5"/>
        <v>0</v>
      </c>
      <c r="Y18" s="10"/>
      <c r="Z18" s="10"/>
    </row>
    <row r="19" spans="1:26" ht="16.5" customHeight="1" x14ac:dyDescent="0.2">
      <c r="A19" s="17">
        <v>13</v>
      </c>
      <c r="B19" s="18" t="s">
        <v>37</v>
      </c>
      <c r="C19" s="19">
        <v>0</v>
      </c>
      <c r="D19" s="19"/>
      <c r="E19" s="20">
        <f t="shared" si="3"/>
        <v>0</v>
      </c>
      <c r="F19" s="19"/>
      <c r="G19" s="19"/>
      <c r="H19" s="19"/>
      <c r="I19" s="19"/>
      <c r="J19" s="19"/>
      <c r="K19" s="19"/>
      <c r="L19" s="19"/>
      <c r="M19" s="19"/>
      <c r="N19" s="19"/>
      <c r="O19" s="19"/>
      <c r="P19" s="19"/>
      <c r="Q19" s="19"/>
      <c r="R19" s="20">
        <f t="shared" si="4"/>
        <v>0</v>
      </c>
      <c r="S19" s="19"/>
      <c r="T19" s="10"/>
      <c r="U19" s="10"/>
      <c r="V19" s="10"/>
      <c r="W19" s="10"/>
      <c r="X19" s="19">
        <f t="shared" si="5"/>
        <v>0</v>
      </c>
      <c r="Y19" s="10"/>
      <c r="Z19" s="10"/>
    </row>
    <row r="20" spans="1:26" ht="16.5" customHeight="1" x14ac:dyDescent="0.2">
      <c r="A20" s="17">
        <v>14</v>
      </c>
      <c r="B20" s="18" t="s">
        <v>38</v>
      </c>
      <c r="C20" s="19">
        <v>0</v>
      </c>
      <c r="D20" s="19"/>
      <c r="E20" s="20">
        <f t="shared" si="3"/>
        <v>0</v>
      </c>
      <c r="F20" s="19">
        <v>0</v>
      </c>
      <c r="G20" s="19">
        <v>0</v>
      </c>
      <c r="H20" s="19">
        <v>0</v>
      </c>
      <c r="I20" s="19">
        <v>0</v>
      </c>
      <c r="J20" s="19">
        <v>0</v>
      </c>
      <c r="K20" s="19">
        <v>0</v>
      </c>
      <c r="L20" s="19">
        <v>0</v>
      </c>
      <c r="M20" s="19">
        <v>0</v>
      </c>
      <c r="N20" s="19">
        <v>0</v>
      </c>
      <c r="O20" s="19">
        <v>0</v>
      </c>
      <c r="P20" s="19">
        <v>0</v>
      </c>
      <c r="Q20" s="19">
        <v>0</v>
      </c>
      <c r="R20" s="20">
        <f t="shared" si="4"/>
        <v>0</v>
      </c>
      <c r="S20" s="19"/>
      <c r="T20" s="10"/>
      <c r="U20" s="10"/>
      <c r="V20" s="10"/>
      <c r="W20" s="10"/>
      <c r="X20" s="19">
        <f t="shared" si="5"/>
        <v>0</v>
      </c>
      <c r="Y20" s="10"/>
      <c r="Z20" s="10"/>
    </row>
    <row r="21" spans="1:26" ht="16.5" customHeight="1" x14ac:dyDescent="0.2">
      <c r="A21" s="17">
        <v>15</v>
      </c>
      <c r="B21" s="18" t="s">
        <v>39</v>
      </c>
      <c r="C21" s="19">
        <v>123.62</v>
      </c>
      <c r="D21" s="19"/>
      <c r="E21" s="20">
        <f t="shared" si="3"/>
        <v>123.62</v>
      </c>
      <c r="F21" s="19">
        <v>42.68</v>
      </c>
      <c r="G21" s="19">
        <v>27.04</v>
      </c>
      <c r="H21" s="19">
        <v>7.42</v>
      </c>
      <c r="I21" s="19">
        <v>27.07</v>
      </c>
      <c r="J21" s="19">
        <v>7.14</v>
      </c>
      <c r="K21" s="19">
        <v>0</v>
      </c>
      <c r="L21" s="19">
        <v>7.44</v>
      </c>
      <c r="M21" s="19">
        <v>1.64</v>
      </c>
      <c r="N21" s="19">
        <v>0</v>
      </c>
      <c r="O21" s="19">
        <v>0.76</v>
      </c>
      <c r="P21" s="19">
        <v>1.28</v>
      </c>
      <c r="Q21" s="19">
        <v>1.1499999999999999</v>
      </c>
      <c r="R21" s="20">
        <f t="shared" si="4"/>
        <v>123.62000000000002</v>
      </c>
      <c r="S21" s="19"/>
      <c r="T21" s="10"/>
      <c r="U21" s="10"/>
      <c r="V21" s="10"/>
      <c r="W21" s="10"/>
      <c r="X21" s="19">
        <f t="shared" si="5"/>
        <v>0</v>
      </c>
      <c r="Y21" s="10"/>
      <c r="Z21" s="10"/>
    </row>
    <row r="22" spans="1:26" ht="16.5" customHeight="1" x14ac:dyDescent="0.2">
      <c r="A22" s="17">
        <v>16</v>
      </c>
      <c r="B22" s="18" t="s">
        <v>40</v>
      </c>
      <c r="C22" s="19">
        <v>0</v>
      </c>
      <c r="D22" s="19"/>
      <c r="E22" s="20">
        <f t="shared" si="3"/>
        <v>0</v>
      </c>
      <c r="F22" s="19"/>
      <c r="G22" s="19"/>
      <c r="H22" s="19"/>
      <c r="I22" s="19"/>
      <c r="J22" s="19"/>
      <c r="K22" s="19"/>
      <c r="L22" s="19"/>
      <c r="M22" s="19"/>
      <c r="N22" s="19"/>
      <c r="O22" s="19"/>
      <c r="P22" s="19"/>
      <c r="Q22" s="19"/>
      <c r="R22" s="20">
        <f t="shared" si="4"/>
        <v>0</v>
      </c>
      <c r="S22" s="19"/>
      <c r="T22" s="10"/>
      <c r="U22" s="10"/>
      <c r="V22" s="10"/>
      <c r="W22" s="10"/>
      <c r="X22" s="19">
        <f t="shared" si="5"/>
        <v>0</v>
      </c>
      <c r="Y22" s="10"/>
      <c r="Z22" s="10"/>
    </row>
    <row r="23" spans="1:26" ht="16.5" customHeight="1" x14ac:dyDescent="0.2">
      <c r="A23" s="17">
        <v>17</v>
      </c>
      <c r="B23" s="18" t="s">
        <v>41</v>
      </c>
      <c r="C23" s="19">
        <v>353.28</v>
      </c>
      <c r="D23" s="19"/>
      <c r="E23" s="20">
        <f t="shared" si="3"/>
        <v>353.28</v>
      </c>
      <c r="F23" s="19">
        <v>317.64999999999998</v>
      </c>
      <c r="G23" s="19">
        <v>0</v>
      </c>
      <c r="H23" s="19">
        <v>8.41</v>
      </c>
      <c r="I23" s="19">
        <v>0</v>
      </c>
      <c r="J23" s="19">
        <v>6.02</v>
      </c>
      <c r="K23" s="19">
        <v>2.35</v>
      </c>
      <c r="L23" s="19">
        <v>5.01</v>
      </c>
      <c r="M23" s="19">
        <v>8.26</v>
      </c>
      <c r="N23" s="19">
        <v>0</v>
      </c>
      <c r="O23" s="19">
        <v>2.93</v>
      </c>
      <c r="P23" s="19">
        <v>0</v>
      </c>
      <c r="Q23" s="19">
        <v>2.65</v>
      </c>
      <c r="R23" s="20">
        <f t="shared" si="4"/>
        <v>353.28</v>
      </c>
      <c r="S23" s="19"/>
      <c r="T23" s="10"/>
      <c r="U23" s="10"/>
      <c r="V23" s="10"/>
      <c r="W23" s="10"/>
      <c r="X23" s="19">
        <f t="shared" si="5"/>
        <v>0</v>
      </c>
      <c r="Y23" s="10"/>
      <c r="Z23" s="10"/>
    </row>
    <row r="24" spans="1:26" ht="16.5" customHeight="1" x14ac:dyDescent="0.2">
      <c r="A24" s="17">
        <v>18</v>
      </c>
      <c r="B24" s="18" t="s">
        <v>42</v>
      </c>
      <c r="C24" s="19">
        <v>376.11</v>
      </c>
      <c r="D24" s="19"/>
      <c r="E24" s="20">
        <v>376.11</v>
      </c>
      <c r="F24" s="19">
        <v>376.11</v>
      </c>
      <c r="G24" s="19">
        <v>0</v>
      </c>
      <c r="H24" s="19">
        <v>0</v>
      </c>
      <c r="I24" s="19">
        <v>0</v>
      </c>
      <c r="J24" s="19">
        <v>0</v>
      </c>
      <c r="K24" s="19">
        <v>0</v>
      </c>
      <c r="L24" s="19">
        <v>0</v>
      </c>
      <c r="M24" s="19">
        <v>0</v>
      </c>
      <c r="N24" s="19">
        <v>0</v>
      </c>
      <c r="O24" s="19">
        <v>0</v>
      </c>
      <c r="P24" s="19">
        <v>0</v>
      </c>
      <c r="Q24" s="19">
        <v>0</v>
      </c>
      <c r="R24" s="20">
        <f t="shared" si="4"/>
        <v>376.11</v>
      </c>
      <c r="S24" s="19"/>
      <c r="T24" s="10"/>
      <c r="U24" s="10"/>
      <c r="V24" s="10"/>
      <c r="W24" s="10"/>
      <c r="X24" s="19">
        <f t="shared" si="5"/>
        <v>0</v>
      </c>
      <c r="Y24" s="10"/>
      <c r="Z24" s="10"/>
    </row>
    <row r="25" spans="1:26" ht="16.5" customHeight="1" x14ac:dyDescent="0.2">
      <c r="A25" s="14"/>
      <c r="B25" s="15" t="s">
        <v>43</v>
      </c>
      <c r="C25" s="16">
        <f t="shared" ref="C25:R25" si="6">C26+C27</f>
        <v>0.5</v>
      </c>
      <c r="D25" s="16">
        <f t="shared" si="6"/>
        <v>0</v>
      </c>
      <c r="E25" s="16">
        <f t="shared" si="6"/>
        <v>0.5</v>
      </c>
      <c r="F25" s="16">
        <f t="shared" si="6"/>
        <v>0</v>
      </c>
      <c r="G25" s="16">
        <f t="shared" si="6"/>
        <v>0.5</v>
      </c>
      <c r="H25" s="16">
        <f t="shared" si="6"/>
        <v>0</v>
      </c>
      <c r="I25" s="16">
        <f t="shared" si="6"/>
        <v>0</v>
      </c>
      <c r="J25" s="16">
        <f t="shared" si="6"/>
        <v>0</v>
      </c>
      <c r="K25" s="16">
        <f t="shared" si="6"/>
        <v>0</v>
      </c>
      <c r="L25" s="16">
        <f t="shared" si="6"/>
        <v>0</v>
      </c>
      <c r="M25" s="16">
        <f t="shared" si="6"/>
        <v>0</v>
      </c>
      <c r="N25" s="16">
        <f t="shared" si="6"/>
        <v>0</v>
      </c>
      <c r="O25" s="16">
        <f t="shared" si="6"/>
        <v>0</v>
      </c>
      <c r="P25" s="16">
        <f t="shared" si="6"/>
        <v>0</v>
      </c>
      <c r="Q25" s="16">
        <f t="shared" si="6"/>
        <v>0</v>
      </c>
      <c r="R25" s="16">
        <f t="shared" si="6"/>
        <v>0.5</v>
      </c>
      <c r="S25" s="16"/>
      <c r="T25" s="10"/>
      <c r="U25" s="10"/>
      <c r="V25" s="10"/>
      <c r="W25" s="10"/>
      <c r="X25" s="16">
        <f>X26+X27</f>
        <v>0</v>
      </c>
      <c r="Y25" s="10"/>
      <c r="Z25" s="10"/>
    </row>
    <row r="26" spans="1:26" ht="16.5" customHeight="1" x14ac:dyDescent="0.2">
      <c r="A26" s="17">
        <v>19</v>
      </c>
      <c r="B26" s="18" t="s">
        <v>44</v>
      </c>
      <c r="C26" s="19">
        <v>0.5</v>
      </c>
      <c r="D26" s="19"/>
      <c r="E26" s="20">
        <f t="shared" ref="E26:E27" si="7">C26+D26</f>
        <v>0.5</v>
      </c>
      <c r="F26" s="19"/>
      <c r="G26" s="19">
        <v>0.5</v>
      </c>
      <c r="H26" s="19"/>
      <c r="I26" s="19"/>
      <c r="J26" s="19"/>
      <c r="K26" s="19"/>
      <c r="L26" s="19"/>
      <c r="M26" s="19"/>
      <c r="N26" s="19"/>
      <c r="O26" s="19"/>
      <c r="P26" s="19"/>
      <c r="Q26" s="19"/>
      <c r="R26" s="20">
        <f t="shared" ref="R26:R27" si="8">SUM(F26:Q26)</f>
        <v>0.5</v>
      </c>
      <c r="S26" s="21" t="s">
        <v>45</v>
      </c>
      <c r="T26" s="10"/>
      <c r="U26" s="10"/>
      <c r="V26" s="10"/>
      <c r="W26" s="10"/>
      <c r="X26" s="19">
        <f t="shared" ref="X26:X27" si="9">E26-R26</f>
        <v>0</v>
      </c>
      <c r="Y26" s="10"/>
      <c r="Z26" s="10"/>
    </row>
    <row r="27" spans="1:26" ht="16.5" customHeight="1" x14ac:dyDescent="0.2">
      <c r="A27" s="17">
        <v>20</v>
      </c>
      <c r="B27" s="18" t="s">
        <v>46</v>
      </c>
      <c r="C27" s="19">
        <v>0</v>
      </c>
      <c r="D27" s="19"/>
      <c r="E27" s="20">
        <f t="shared" si="7"/>
        <v>0</v>
      </c>
      <c r="F27" s="19"/>
      <c r="G27" s="19"/>
      <c r="H27" s="19"/>
      <c r="I27" s="19"/>
      <c r="J27" s="19"/>
      <c r="K27" s="19"/>
      <c r="L27" s="19"/>
      <c r="M27" s="19"/>
      <c r="N27" s="19"/>
      <c r="O27" s="19"/>
      <c r="P27" s="19"/>
      <c r="Q27" s="19"/>
      <c r="R27" s="20">
        <f t="shared" si="8"/>
        <v>0</v>
      </c>
      <c r="S27" s="19"/>
      <c r="T27" s="10"/>
      <c r="U27" s="10"/>
      <c r="V27" s="10"/>
      <c r="W27" s="10"/>
      <c r="X27" s="19">
        <f t="shared" si="9"/>
        <v>0</v>
      </c>
      <c r="Y27" s="10"/>
      <c r="Z27" s="10"/>
    </row>
    <row r="28" spans="1:26" ht="16.5" customHeight="1" x14ac:dyDescent="0.2">
      <c r="A28" s="14"/>
      <c r="B28" s="15" t="s">
        <v>47</v>
      </c>
      <c r="C28" s="16">
        <f t="shared" ref="C28:R28" si="10">SUM(C29:C39)</f>
        <v>2018.96</v>
      </c>
      <c r="D28" s="16">
        <f t="shared" si="10"/>
        <v>0</v>
      </c>
      <c r="E28" s="16">
        <f t="shared" si="10"/>
        <v>2018.96</v>
      </c>
      <c r="F28" s="16">
        <f t="shared" si="10"/>
        <v>1459.5200000000002</v>
      </c>
      <c r="G28" s="16">
        <f t="shared" si="10"/>
        <v>112.94999999999999</v>
      </c>
      <c r="H28" s="16">
        <f t="shared" si="10"/>
        <v>61.63</v>
      </c>
      <c r="I28" s="16">
        <f t="shared" si="10"/>
        <v>25.600000000000005</v>
      </c>
      <c r="J28" s="16">
        <f t="shared" si="10"/>
        <v>52.739999999999995</v>
      </c>
      <c r="K28" s="16">
        <f t="shared" si="10"/>
        <v>25.8</v>
      </c>
      <c r="L28" s="16">
        <f t="shared" si="10"/>
        <v>48.190000000000005</v>
      </c>
      <c r="M28" s="16">
        <f t="shared" si="10"/>
        <v>85.83</v>
      </c>
      <c r="N28" s="16">
        <f t="shared" si="10"/>
        <v>27.559999999999995</v>
      </c>
      <c r="O28" s="16">
        <f t="shared" si="10"/>
        <v>46.28</v>
      </c>
      <c r="P28" s="16">
        <f t="shared" si="10"/>
        <v>27.84</v>
      </c>
      <c r="Q28" s="16">
        <f t="shared" si="10"/>
        <v>45.019999999999996</v>
      </c>
      <c r="R28" s="16">
        <f t="shared" si="10"/>
        <v>2018.9599999999998</v>
      </c>
      <c r="S28" s="16"/>
      <c r="T28" s="10"/>
      <c r="U28" s="10"/>
      <c r="V28" s="10"/>
      <c r="W28" s="10"/>
      <c r="X28" s="16">
        <f>SUM(X29:X39)</f>
        <v>0</v>
      </c>
      <c r="Y28" s="10"/>
      <c r="Z28" s="10"/>
    </row>
    <row r="29" spans="1:26" ht="16.5" customHeight="1" x14ac:dyDescent="0.2">
      <c r="A29" s="17">
        <v>21</v>
      </c>
      <c r="B29" s="18" t="s">
        <v>48</v>
      </c>
      <c r="C29" s="19">
        <v>463.26</v>
      </c>
      <c r="D29" s="19"/>
      <c r="E29" s="20">
        <f t="shared" ref="E29:E39" si="11">C29+D29</f>
        <v>463.26</v>
      </c>
      <c r="F29" s="22">
        <f>177.21-0.04</f>
        <v>177.17000000000002</v>
      </c>
      <c r="G29" s="23">
        <v>58.55</v>
      </c>
      <c r="H29" s="23">
        <v>29.33</v>
      </c>
      <c r="I29" s="23">
        <v>14.72</v>
      </c>
      <c r="J29" s="23">
        <v>22.02</v>
      </c>
      <c r="K29" s="23">
        <v>14.72</v>
      </c>
      <c r="L29" s="23">
        <v>22.02</v>
      </c>
      <c r="M29" s="23">
        <v>43.94</v>
      </c>
      <c r="N29" s="23">
        <v>14.72</v>
      </c>
      <c r="O29" s="23">
        <v>22.02</v>
      </c>
      <c r="P29" s="23">
        <v>14.72</v>
      </c>
      <c r="Q29" s="23">
        <v>29.33</v>
      </c>
      <c r="R29" s="20">
        <f t="shared" ref="R29:R39" si="12">SUM(F29:Q29)</f>
        <v>463.26000000000005</v>
      </c>
      <c r="S29" s="19"/>
      <c r="T29" s="10"/>
      <c r="U29" s="10"/>
      <c r="V29" s="10"/>
      <c r="W29" s="10"/>
      <c r="X29" s="19">
        <f t="shared" ref="X29:X39" si="13">E29-R29</f>
        <v>0</v>
      </c>
      <c r="Y29" s="10"/>
      <c r="Z29" s="10"/>
    </row>
    <row r="30" spans="1:26" ht="16.5" customHeight="1" x14ac:dyDescent="0.2">
      <c r="A30" s="17">
        <v>22</v>
      </c>
      <c r="B30" s="18" t="s">
        <v>49</v>
      </c>
      <c r="C30" s="19">
        <v>390.27</v>
      </c>
      <c r="D30" s="19"/>
      <c r="E30" s="20">
        <f t="shared" si="11"/>
        <v>390.27</v>
      </c>
      <c r="F30" s="22">
        <v>381.27</v>
      </c>
      <c r="G30" s="19">
        <v>3</v>
      </c>
      <c r="H30" s="19"/>
      <c r="I30" s="19"/>
      <c r="J30" s="19">
        <v>3</v>
      </c>
      <c r="K30" s="19"/>
      <c r="L30" s="19"/>
      <c r="M30" s="19">
        <v>3</v>
      </c>
      <c r="N30" s="19"/>
      <c r="O30" s="19"/>
      <c r="P30" s="19"/>
      <c r="Q30" s="19"/>
      <c r="R30" s="20">
        <f t="shared" si="12"/>
        <v>390.27</v>
      </c>
      <c r="S30" s="19"/>
      <c r="T30" s="10"/>
      <c r="U30" s="10"/>
      <c r="V30" s="10"/>
      <c r="W30" s="10"/>
      <c r="X30" s="19">
        <f t="shared" si="13"/>
        <v>0</v>
      </c>
      <c r="Y30" s="10"/>
      <c r="Z30" s="10"/>
    </row>
    <row r="31" spans="1:26" ht="16.5" customHeight="1" x14ac:dyDescent="0.2">
      <c r="A31" s="17">
        <v>23</v>
      </c>
      <c r="B31" s="18" t="s">
        <v>50</v>
      </c>
      <c r="C31" s="19">
        <v>577.94000000000005</v>
      </c>
      <c r="D31" s="19"/>
      <c r="E31" s="20">
        <f t="shared" si="11"/>
        <v>577.94000000000005</v>
      </c>
      <c r="F31" s="19">
        <v>557.84</v>
      </c>
      <c r="G31" s="19">
        <v>3.3</v>
      </c>
      <c r="H31" s="19">
        <v>2.64</v>
      </c>
      <c r="I31" s="19">
        <v>0.9</v>
      </c>
      <c r="J31" s="19">
        <v>1.2</v>
      </c>
      <c r="K31" s="19">
        <v>0.72</v>
      </c>
      <c r="L31" s="19">
        <v>1.8</v>
      </c>
      <c r="M31" s="19">
        <v>3.48</v>
      </c>
      <c r="N31" s="19">
        <v>1.44</v>
      </c>
      <c r="O31" s="19">
        <v>1.38</v>
      </c>
      <c r="P31" s="19">
        <v>1.5</v>
      </c>
      <c r="Q31" s="19">
        <v>1.74</v>
      </c>
      <c r="R31" s="20">
        <f t="shared" si="12"/>
        <v>577.94000000000005</v>
      </c>
      <c r="S31" s="19"/>
      <c r="T31" s="10"/>
      <c r="U31" s="10"/>
      <c r="V31" s="10"/>
      <c r="W31" s="10"/>
      <c r="X31" s="19">
        <f t="shared" si="13"/>
        <v>0</v>
      </c>
      <c r="Y31" s="10"/>
      <c r="Z31" s="10"/>
    </row>
    <row r="32" spans="1:26" ht="16.5" customHeight="1" x14ac:dyDescent="0.2">
      <c r="A32" s="17">
        <v>24</v>
      </c>
      <c r="B32" s="18" t="s">
        <v>51</v>
      </c>
      <c r="C32" s="19">
        <v>172.16</v>
      </c>
      <c r="D32" s="19"/>
      <c r="E32" s="20">
        <f t="shared" si="11"/>
        <v>172.16</v>
      </c>
      <c r="F32" s="22">
        <v>5.0999999999999996</v>
      </c>
      <c r="G32" s="24">
        <v>34.950000000000003</v>
      </c>
      <c r="H32" s="23">
        <v>22.81</v>
      </c>
      <c r="I32" s="23">
        <v>4.33</v>
      </c>
      <c r="J32" s="24">
        <v>19.920000000000002</v>
      </c>
      <c r="K32" s="23">
        <v>5.14</v>
      </c>
      <c r="L32" s="23">
        <v>17.53</v>
      </c>
      <c r="M32" s="24">
        <v>25.63</v>
      </c>
      <c r="N32" s="23">
        <v>5.74</v>
      </c>
      <c r="O32" s="23">
        <v>16.739999999999998</v>
      </c>
      <c r="P32" s="23">
        <v>5.94</v>
      </c>
      <c r="Q32" s="23">
        <v>8.33</v>
      </c>
      <c r="R32" s="20">
        <f t="shared" si="12"/>
        <v>172.16000000000003</v>
      </c>
      <c r="S32" s="19"/>
      <c r="T32" s="10"/>
      <c r="U32" s="10"/>
      <c r="V32" s="10"/>
      <c r="W32" s="10"/>
      <c r="X32" s="19">
        <f t="shared" si="13"/>
        <v>0</v>
      </c>
      <c r="Y32" s="10"/>
      <c r="Z32" s="10"/>
    </row>
    <row r="33" spans="1:26" ht="16.5" customHeight="1" x14ac:dyDescent="0.2">
      <c r="A33" s="17">
        <v>25</v>
      </c>
      <c r="B33" s="18" t="s">
        <v>52</v>
      </c>
      <c r="C33" s="19">
        <v>13.99</v>
      </c>
      <c r="D33" s="19"/>
      <c r="E33" s="20">
        <f t="shared" si="11"/>
        <v>13.99</v>
      </c>
      <c r="F33" s="25">
        <v>1</v>
      </c>
      <c r="G33" s="26">
        <v>3.99</v>
      </c>
      <c r="H33" s="26">
        <v>1.2</v>
      </c>
      <c r="I33" s="26">
        <v>0.78</v>
      </c>
      <c r="J33" s="26">
        <v>1.23</v>
      </c>
      <c r="K33" s="26">
        <v>0.54</v>
      </c>
      <c r="L33" s="27">
        <v>1.02</v>
      </c>
      <c r="M33" s="27">
        <v>1.66</v>
      </c>
      <c r="N33" s="27">
        <v>0.79</v>
      </c>
      <c r="O33" s="27">
        <v>0.56999999999999995</v>
      </c>
      <c r="P33" s="27">
        <v>0.5</v>
      </c>
      <c r="Q33" s="26">
        <v>0.71</v>
      </c>
      <c r="R33" s="20">
        <f t="shared" si="12"/>
        <v>13.990000000000002</v>
      </c>
      <c r="S33" s="19"/>
      <c r="T33" s="10"/>
      <c r="U33" s="10"/>
      <c r="V33" s="10"/>
      <c r="W33" s="10"/>
      <c r="X33" s="19">
        <f t="shared" si="13"/>
        <v>0</v>
      </c>
      <c r="Y33" s="10"/>
      <c r="Z33" s="10"/>
    </row>
    <row r="34" spans="1:26" ht="16.5" customHeight="1" x14ac:dyDescent="0.2">
      <c r="A34" s="17">
        <v>26</v>
      </c>
      <c r="B34" s="18" t="s">
        <v>53</v>
      </c>
      <c r="C34" s="19">
        <v>48.11</v>
      </c>
      <c r="D34" s="19"/>
      <c r="E34" s="20">
        <f t="shared" si="11"/>
        <v>48.11</v>
      </c>
      <c r="F34" s="25">
        <v>12.65</v>
      </c>
      <c r="G34" s="26">
        <v>5.5</v>
      </c>
      <c r="H34" s="26">
        <v>3.82</v>
      </c>
      <c r="I34" s="28">
        <v>2.0699999999999998</v>
      </c>
      <c r="J34" s="26">
        <v>2.57</v>
      </c>
      <c r="K34" s="29">
        <v>1.88</v>
      </c>
      <c r="L34" s="22">
        <v>3.02</v>
      </c>
      <c r="M34" s="23">
        <v>5.32</v>
      </c>
      <c r="N34" s="23">
        <v>2.56</v>
      </c>
      <c r="O34" s="23">
        <v>2.77</v>
      </c>
      <c r="P34" s="23">
        <v>2.87</v>
      </c>
      <c r="Q34" s="26">
        <v>3.08</v>
      </c>
      <c r="R34" s="20">
        <f t="shared" si="12"/>
        <v>48.11</v>
      </c>
      <c r="S34" s="19"/>
      <c r="T34" s="10"/>
      <c r="U34" s="10"/>
      <c r="V34" s="10"/>
      <c r="W34" s="10"/>
      <c r="X34" s="19">
        <f t="shared" si="13"/>
        <v>0</v>
      </c>
      <c r="Y34" s="10"/>
      <c r="Z34" s="10"/>
    </row>
    <row r="35" spans="1:26" ht="16.5" customHeight="1" x14ac:dyDescent="0.2">
      <c r="A35" s="17">
        <v>27</v>
      </c>
      <c r="B35" s="18" t="s">
        <v>54</v>
      </c>
      <c r="C35" s="19">
        <v>64.63</v>
      </c>
      <c r="D35" s="19"/>
      <c r="E35" s="20">
        <f t="shared" si="11"/>
        <v>64.63</v>
      </c>
      <c r="F35" s="22">
        <v>35.89</v>
      </c>
      <c r="G35" s="23">
        <v>3.66</v>
      </c>
      <c r="H35" s="23">
        <v>1.83</v>
      </c>
      <c r="I35" s="24">
        <v>2.8</v>
      </c>
      <c r="J35" s="23">
        <v>2.8</v>
      </c>
      <c r="K35" s="23">
        <v>2.8</v>
      </c>
      <c r="L35" s="26">
        <v>2.8</v>
      </c>
      <c r="M35" s="26">
        <v>2.8</v>
      </c>
      <c r="N35" s="28">
        <v>2.31</v>
      </c>
      <c r="O35" s="26">
        <v>2.8</v>
      </c>
      <c r="P35" s="28">
        <v>2.31</v>
      </c>
      <c r="Q35" s="23">
        <v>1.83</v>
      </c>
      <c r="R35" s="20">
        <f t="shared" si="12"/>
        <v>64.629999999999981</v>
      </c>
      <c r="S35" s="19"/>
      <c r="T35" s="10"/>
      <c r="U35" s="10"/>
      <c r="V35" s="10"/>
      <c r="W35" s="10"/>
      <c r="X35" s="19">
        <f t="shared" si="13"/>
        <v>0</v>
      </c>
      <c r="Y35" s="10"/>
      <c r="Z35" s="10"/>
    </row>
    <row r="36" spans="1:26" ht="16.5" customHeight="1" x14ac:dyDescent="0.2">
      <c r="A36" s="17">
        <v>28</v>
      </c>
      <c r="B36" s="18" t="s">
        <v>28</v>
      </c>
      <c r="C36" s="19">
        <v>50</v>
      </c>
      <c r="D36" s="19"/>
      <c r="E36" s="20">
        <f t="shared" si="11"/>
        <v>50</v>
      </c>
      <c r="F36" s="25">
        <v>50</v>
      </c>
      <c r="G36" s="26"/>
      <c r="H36" s="26"/>
      <c r="I36" s="26"/>
      <c r="J36" s="26"/>
      <c r="K36" s="26"/>
      <c r="L36" s="26"/>
      <c r="M36" s="26"/>
      <c r="N36" s="26"/>
      <c r="O36" s="26"/>
      <c r="P36" s="26"/>
      <c r="Q36" s="26"/>
      <c r="R36" s="20">
        <f t="shared" si="12"/>
        <v>50</v>
      </c>
      <c r="S36" s="19"/>
      <c r="T36" s="10"/>
      <c r="U36" s="10"/>
      <c r="V36" s="10"/>
      <c r="W36" s="10"/>
      <c r="X36" s="19">
        <f t="shared" si="13"/>
        <v>0</v>
      </c>
      <c r="Y36" s="10"/>
      <c r="Z36" s="10"/>
    </row>
    <row r="37" spans="1:26" ht="16.5" customHeight="1" x14ac:dyDescent="0.2">
      <c r="A37" s="17">
        <v>29</v>
      </c>
      <c r="B37" s="18" t="s">
        <v>29</v>
      </c>
      <c r="C37" s="19">
        <v>100</v>
      </c>
      <c r="D37" s="19"/>
      <c r="E37" s="20">
        <f t="shared" si="11"/>
        <v>100</v>
      </c>
      <c r="F37" s="25">
        <v>100</v>
      </c>
      <c r="G37" s="26"/>
      <c r="H37" s="26"/>
      <c r="I37" s="26"/>
      <c r="J37" s="26"/>
      <c r="K37" s="26"/>
      <c r="L37" s="26"/>
      <c r="M37" s="26"/>
      <c r="N37" s="26"/>
      <c r="O37" s="26"/>
      <c r="P37" s="26"/>
      <c r="Q37" s="26"/>
      <c r="R37" s="20">
        <f t="shared" si="12"/>
        <v>100</v>
      </c>
      <c r="S37" s="19"/>
      <c r="T37" s="10"/>
      <c r="U37" s="10"/>
      <c r="V37" s="10"/>
      <c r="W37" s="10"/>
      <c r="X37" s="19">
        <f t="shared" si="13"/>
        <v>0</v>
      </c>
      <c r="Y37" s="10"/>
      <c r="Z37" s="10"/>
    </row>
    <row r="38" spans="1:26" ht="16.5" customHeight="1" x14ac:dyDescent="0.2">
      <c r="A38" s="17">
        <v>30</v>
      </c>
      <c r="B38" s="18" t="s">
        <v>55</v>
      </c>
      <c r="C38" s="19">
        <v>1</v>
      </c>
      <c r="D38" s="19"/>
      <c r="E38" s="20">
        <f t="shared" si="11"/>
        <v>1</v>
      </c>
      <c r="F38" s="25">
        <v>1</v>
      </c>
      <c r="G38" s="26"/>
      <c r="H38" s="26"/>
      <c r="I38" s="26"/>
      <c r="J38" s="26"/>
      <c r="K38" s="26"/>
      <c r="L38" s="26"/>
      <c r="M38" s="26"/>
      <c r="N38" s="26"/>
      <c r="O38" s="26"/>
      <c r="P38" s="26"/>
      <c r="Q38" s="26"/>
      <c r="R38" s="20">
        <f t="shared" si="12"/>
        <v>1</v>
      </c>
      <c r="S38" s="19"/>
      <c r="T38" s="10"/>
      <c r="U38" s="10"/>
      <c r="V38" s="10"/>
      <c r="W38" s="10"/>
      <c r="X38" s="19">
        <f t="shared" si="13"/>
        <v>0</v>
      </c>
      <c r="Y38" s="10"/>
      <c r="Z38" s="10"/>
    </row>
    <row r="39" spans="1:26" ht="16.5" customHeight="1" x14ac:dyDescent="0.2">
      <c r="A39" s="17">
        <v>31</v>
      </c>
      <c r="B39" s="18" t="s">
        <v>42</v>
      </c>
      <c r="C39" s="19">
        <v>137.6</v>
      </c>
      <c r="D39" s="19"/>
      <c r="E39" s="20">
        <f t="shared" si="11"/>
        <v>137.6</v>
      </c>
      <c r="F39" s="25">
        <v>137.6</v>
      </c>
      <c r="G39" s="26"/>
      <c r="H39" s="26"/>
      <c r="I39" s="26"/>
      <c r="J39" s="26"/>
      <c r="K39" s="26"/>
      <c r="L39" s="26"/>
      <c r="M39" s="26"/>
      <c r="N39" s="26"/>
      <c r="O39" s="26"/>
      <c r="P39" s="26"/>
      <c r="Q39" s="26"/>
      <c r="R39" s="20">
        <f t="shared" si="12"/>
        <v>137.6</v>
      </c>
      <c r="S39" s="19"/>
      <c r="T39" s="10"/>
      <c r="U39" s="10"/>
      <c r="V39" s="10"/>
      <c r="W39" s="10"/>
      <c r="X39" s="19">
        <f t="shared" si="13"/>
        <v>0</v>
      </c>
      <c r="Y39" s="10"/>
      <c r="Z39" s="10"/>
    </row>
    <row r="40" spans="1:26" ht="16.5" customHeight="1" x14ac:dyDescent="0.2">
      <c r="A40" s="14"/>
      <c r="B40" s="15" t="s">
        <v>56</v>
      </c>
      <c r="C40" s="16">
        <f t="shared" ref="C40:R40" si="14">C41+C42+C43</f>
        <v>1080.8399999999999</v>
      </c>
      <c r="D40" s="16">
        <f t="shared" si="14"/>
        <v>0</v>
      </c>
      <c r="E40" s="16">
        <f t="shared" si="14"/>
        <v>1080.8399999999999</v>
      </c>
      <c r="F40" s="16">
        <f t="shared" si="14"/>
        <v>702.06000000000006</v>
      </c>
      <c r="G40" s="16">
        <f t="shared" si="14"/>
        <v>80.022999999999996</v>
      </c>
      <c r="H40" s="16">
        <f t="shared" si="14"/>
        <v>26.187999999999999</v>
      </c>
      <c r="I40" s="16">
        <f t="shared" si="14"/>
        <v>18.343</v>
      </c>
      <c r="J40" s="16">
        <f t="shared" si="14"/>
        <v>22.09</v>
      </c>
      <c r="K40" s="16">
        <f t="shared" si="14"/>
        <v>14.36</v>
      </c>
      <c r="L40" s="16">
        <f t="shared" si="14"/>
        <v>49.311</v>
      </c>
      <c r="M40" s="16">
        <f t="shared" si="14"/>
        <v>52.78</v>
      </c>
      <c r="N40" s="16">
        <f t="shared" si="14"/>
        <v>18.134</v>
      </c>
      <c r="O40" s="16">
        <f t="shared" si="14"/>
        <v>25.091999999999999</v>
      </c>
      <c r="P40" s="16">
        <f t="shared" si="14"/>
        <v>25.306000000000001</v>
      </c>
      <c r="Q40" s="16">
        <f t="shared" si="14"/>
        <v>47.155000000000001</v>
      </c>
      <c r="R40" s="16">
        <f t="shared" si="14"/>
        <v>1080.8420000000001</v>
      </c>
      <c r="S40" s="16"/>
      <c r="T40" s="10"/>
      <c r="U40" s="10"/>
      <c r="V40" s="10"/>
      <c r="W40" s="10"/>
      <c r="X40" s="16">
        <f>X41+X42+X43</f>
        <v>-2.0000000000663931E-3</v>
      </c>
      <c r="Y40" s="10"/>
      <c r="Z40" s="10"/>
    </row>
    <row r="41" spans="1:26" ht="16.5" customHeight="1" x14ac:dyDescent="0.2">
      <c r="A41" s="17">
        <v>32</v>
      </c>
      <c r="B41" s="18" t="s">
        <v>57</v>
      </c>
      <c r="C41" s="19">
        <v>851.8</v>
      </c>
      <c r="D41" s="19"/>
      <c r="E41" s="20">
        <f t="shared" ref="E41:E43" si="15">C41+D41</f>
        <v>851.8</v>
      </c>
      <c r="F41" s="19">
        <f>473.03-0.01</f>
        <v>473.02</v>
      </c>
      <c r="G41" s="19">
        <v>80.022999999999996</v>
      </c>
      <c r="H41" s="19">
        <v>26.187999999999999</v>
      </c>
      <c r="I41" s="19">
        <v>18.343</v>
      </c>
      <c r="J41" s="19">
        <v>22.09</v>
      </c>
      <c r="K41" s="19">
        <v>14.36</v>
      </c>
      <c r="L41" s="19">
        <v>49.311</v>
      </c>
      <c r="M41" s="19">
        <v>52.78</v>
      </c>
      <c r="N41" s="19">
        <v>18.134</v>
      </c>
      <c r="O41" s="19">
        <v>25.091999999999999</v>
      </c>
      <c r="P41" s="19">
        <v>25.306000000000001</v>
      </c>
      <c r="Q41" s="19">
        <v>47.155000000000001</v>
      </c>
      <c r="R41" s="20">
        <f t="shared" ref="R41:R43" si="16">SUM(F41:Q41)</f>
        <v>851.80200000000002</v>
      </c>
      <c r="S41" s="19"/>
      <c r="T41" s="10"/>
      <c r="U41" s="10"/>
      <c r="V41" s="10"/>
      <c r="W41" s="10"/>
      <c r="X41" s="19">
        <f t="shared" ref="X41:X43" si="17">E41-R41</f>
        <v>-2.0000000000663931E-3</v>
      </c>
      <c r="Y41" s="10"/>
      <c r="Z41" s="10"/>
    </row>
    <row r="42" spans="1:26" ht="16.5" customHeight="1" x14ac:dyDescent="0.2">
      <c r="A42" s="17">
        <v>33</v>
      </c>
      <c r="B42" s="18" t="s">
        <v>58</v>
      </c>
      <c r="C42" s="19">
        <v>109.7</v>
      </c>
      <c r="D42" s="19"/>
      <c r="E42" s="20">
        <f t="shared" si="15"/>
        <v>109.7</v>
      </c>
      <c r="F42" s="19">
        <v>109.7</v>
      </c>
      <c r="G42" s="19"/>
      <c r="H42" s="19"/>
      <c r="I42" s="19"/>
      <c r="J42" s="19"/>
      <c r="K42" s="19"/>
      <c r="L42" s="19"/>
      <c r="M42" s="19"/>
      <c r="N42" s="19"/>
      <c r="O42" s="19"/>
      <c r="P42" s="19"/>
      <c r="Q42" s="19"/>
      <c r="R42" s="20">
        <f t="shared" si="16"/>
        <v>109.7</v>
      </c>
      <c r="S42" s="19"/>
      <c r="T42" s="10"/>
      <c r="U42" s="10"/>
      <c r="V42" s="10"/>
      <c r="W42" s="10"/>
      <c r="X42" s="19">
        <f t="shared" si="17"/>
        <v>0</v>
      </c>
      <c r="Y42" s="10"/>
      <c r="Z42" s="10"/>
    </row>
    <row r="43" spans="1:26" ht="16.5" customHeight="1" x14ac:dyDescent="0.2">
      <c r="A43" s="17">
        <v>34</v>
      </c>
      <c r="B43" s="18" t="s">
        <v>59</v>
      </c>
      <c r="C43" s="19">
        <v>119.34</v>
      </c>
      <c r="D43" s="19"/>
      <c r="E43" s="20">
        <f t="shared" si="15"/>
        <v>119.34</v>
      </c>
      <c r="F43" s="19">
        <v>119.34</v>
      </c>
      <c r="G43" s="19"/>
      <c r="H43" s="19"/>
      <c r="I43" s="19"/>
      <c r="J43" s="19"/>
      <c r="K43" s="19"/>
      <c r="L43" s="19"/>
      <c r="M43" s="19"/>
      <c r="N43" s="19"/>
      <c r="O43" s="19"/>
      <c r="P43" s="19"/>
      <c r="Q43" s="19"/>
      <c r="R43" s="20">
        <f t="shared" si="16"/>
        <v>119.34</v>
      </c>
      <c r="S43" s="19"/>
      <c r="T43" s="10"/>
      <c r="U43" s="10"/>
      <c r="V43" s="10"/>
      <c r="W43" s="10"/>
      <c r="X43" s="19">
        <f t="shared" si="17"/>
        <v>0</v>
      </c>
      <c r="Y43" s="10"/>
      <c r="Z43" s="10"/>
    </row>
    <row r="44" spans="1:26" ht="16.5" customHeight="1" x14ac:dyDescent="0.2">
      <c r="A44" s="14"/>
      <c r="B44" s="15" t="s">
        <v>60</v>
      </c>
      <c r="C44" s="16">
        <f t="shared" ref="C44:R44" si="18">SUM(C45:C51)</f>
        <v>551.81999999999994</v>
      </c>
      <c r="D44" s="16">
        <f t="shared" si="18"/>
        <v>0</v>
      </c>
      <c r="E44" s="16">
        <f t="shared" si="18"/>
        <v>551.81999999999994</v>
      </c>
      <c r="F44" s="16">
        <f t="shared" si="18"/>
        <v>396.62</v>
      </c>
      <c r="G44" s="16">
        <f t="shared" si="18"/>
        <v>4.92</v>
      </c>
      <c r="H44" s="16">
        <f t="shared" si="18"/>
        <v>24.08</v>
      </c>
      <c r="I44" s="16">
        <f t="shared" si="18"/>
        <v>15.299999999999999</v>
      </c>
      <c r="J44" s="16">
        <f t="shared" si="18"/>
        <v>22.2</v>
      </c>
      <c r="K44" s="16">
        <f t="shared" si="18"/>
        <v>16.62</v>
      </c>
      <c r="L44" s="16">
        <f t="shared" si="18"/>
        <v>3.7</v>
      </c>
      <c r="M44" s="16">
        <f t="shared" si="18"/>
        <v>36.28</v>
      </c>
      <c r="N44" s="16">
        <f t="shared" si="18"/>
        <v>16.439999999999998</v>
      </c>
      <c r="O44" s="16">
        <f t="shared" si="18"/>
        <v>2.98</v>
      </c>
      <c r="P44" s="16">
        <f t="shared" si="18"/>
        <v>2.64</v>
      </c>
      <c r="Q44" s="16">
        <f t="shared" si="18"/>
        <v>10.039999999999999</v>
      </c>
      <c r="R44" s="16">
        <f t="shared" si="18"/>
        <v>551.81999999999994</v>
      </c>
      <c r="S44" s="16"/>
      <c r="T44" s="10"/>
      <c r="U44" s="10"/>
      <c r="V44" s="10"/>
      <c r="W44" s="10"/>
      <c r="X44" s="16">
        <f>SUM(X45:X51)</f>
        <v>0</v>
      </c>
      <c r="Y44" s="10"/>
      <c r="Z44" s="10"/>
    </row>
    <row r="45" spans="1:26" ht="16.5" customHeight="1" x14ac:dyDescent="0.2">
      <c r="A45" s="17">
        <v>35</v>
      </c>
      <c r="B45" s="18" t="s">
        <v>61</v>
      </c>
      <c r="C45" s="19">
        <v>53.61</v>
      </c>
      <c r="D45" s="19"/>
      <c r="E45" s="20">
        <f t="shared" ref="E45:E51" si="19">C45+D45</f>
        <v>53.61</v>
      </c>
      <c r="F45" s="19">
        <v>29.07</v>
      </c>
      <c r="G45" s="19">
        <v>2.94</v>
      </c>
      <c r="H45" s="19">
        <v>3.42</v>
      </c>
      <c r="I45" s="19">
        <v>1.38</v>
      </c>
      <c r="J45" s="19">
        <v>3.06</v>
      </c>
      <c r="K45" s="19">
        <v>1.86</v>
      </c>
      <c r="L45" s="19">
        <v>2.2200000000000002</v>
      </c>
      <c r="M45" s="19">
        <v>2.82</v>
      </c>
      <c r="N45" s="19">
        <v>2.2200000000000002</v>
      </c>
      <c r="O45" s="19">
        <v>1.5</v>
      </c>
      <c r="P45" s="19">
        <v>1.26</v>
      </c>
      <c r="Q45" s="19">
        <v>1.86</v>
      </c>
      <c r="R45" s="20">
        <f t="shared" ref="R45:R51" si="20">SUM(F45:Q45)</f>
        <v>53.61</v>
      </c>
      <c r="S45" s="19"/>
      <c r="T45" s="10"/>
      <c r="U45" s="10"/>
      <c r="V45" s="10"/>
      <c r="W45" s="10"/>
      <c r="X45" s="19">
        <f t="shared" ref="X45:X51" si="21">E45-R45</f>
        <v>0</v>
      </c>
      <c r="Y45" s="10"/>
      <c r="Z45" s="10"/>
    </row>
    <row r="46" spans="1:26" ht="16.5" customHeight="1" x14ac:dyDescent="0.2">
      <c r="A46" s="17">
        <v>36</v>
      </c>
      <c r="B46" s="18" t="s">
        <v>63</v>
      </c>
      <c r="C46" s="19">
        <v>57.2</v>
      </c>
      <c r="D46" s="19"/>
      <c r="E46" s="20">
        <f t="shared" si="19"/>
        <v>57.2</v>
      </c>
      <c r="F46" s="19">
        <v>57.2</v>
      </c>
      <c r="G46" s="19"/>
      <c r="H46" s="19"/>
      <c r="I46" s="19"/>
      <c r="J46" s="19"/>
      <c r="K46" s="19"/>
      <c r="L46" s="19"/>
      <c r="M46" s="19"/>
      <c r="N46" s="19"/>
      <c r="O46" s="19"/>
      <c r="P46" s="19"/>
      <c r="Q46" s="19"/>
      <c r="R46" s="20">
        <f t="shared" si="20"/>
        <v>57.2</v>
      </c>
      <c r="S46" s="19"/>
      <c r="T46" s="10"/>
      <c r="U46" s="10"/>
      <c r="V46" s="10"/>
      <c r="W46" s="10"/>
      <c r="X46" s="19">
        <f t="shared" si="21"/>
        <v>0</v>
      </c>
      <c r="Y46" s="10"/>
      <c r="Z46" s="10"/>
    </row>
    <row r="47" spans="1:26" ht="16.5" customHeight="1" x14ac:dyDescent="0.2">
      <c r="A47" s="17">
        <v>37</v>
      </c>
      <c r="B47" s="18" t="s">
        <v>65</v>
      </c>
      <c r="C47" s="19">
        <v>3.9</v>
      </c>
      <c r="D47" s="19"/>
      <c r="E47" s="20">
        <f t="shared" si="19"/>
        <v>3.9</v>
      </c>
      <c r="F47" s="19">
        <v>0</v>
      </c>
      <c r="G47" s="19">
        <v>0.8</v>
      </c>
      <c r="H47" s="19">
        <v>0.4</v>
      </c>
      <c r="I47" s="19">
        <v>0.2</v>
      </c>
      <c r="J47" s="19">
        <v>0.3</v>
      </c>
      <c r="K47" s="19">
        <v>0.2</v>
      </c>
      <c r="L47" s="19">
        <v>0.3</v>
      </c>
      <c r="M47" s="19">
        <v>0.6</v>
      </c>
      <c r="N47" s="19">
        <v>0.2</v>
      </c>
      <c r="O47" s="19">
        <v>0.3</v>
      </c>
      <c r="P47" s="19">
        <v>0.2</v>
      </c>
      <c r="Q47" s="19">
        <v>0.4</v>
      </c>
      <c r="R47" s="20">
        <f t="shared" si="20"/>
        <v>3.9000000000000004</v>
      </c>
      <c r="S47" s="19"/>
      <c r="T47" s="10"/>
      <c r="U47" s="10"/>
      <c r="V47" s="10"/>
      <c r="W47" s="10"/>
      <c r="X47" s="19">
        <f t="shared" si="21"/>
        <v>0</v>
      </c>
      <c r="Y47" s="10"/>
      <c r="Z47" s="10"/>
    </row>
    <row r="48" spans="1:26" ht="16.5" customHeight="1" x14ac:dyDescent="0.2">
      <c r="A48" s="17">
        <v>38</v>
      </c>
      <c r="B48" s="18" t="s">
        <v>67</v>
      </c>
      <c r="C48" s="19">
        <v>147.82</v>
      </c>
      <c r="D48" s="19"/>
      <c r="E48" s="20">
        <f t="shared" si="19"/>
        <v>147.82</v>
      </c>
      <c r="F48" s="19">
        <v>34.04</v>
      </c>
      <c r="G48" s="19"/>
      <c r="H48" s="19">
        <v>19.079999999999998</v>
      </c>
      <c r="I48" s="19">
        <v>12.54</v>
      </c>
      <c r="J48" s="19">
        <v>17.66</v>
      </c>
      <c r="K48" s="19">
        <v>13.38</v>
      </c>
      <c r="L48" s="19"/>
      <c r="M48" s="19">
        <v>31.68</v>
      </c>
      <c r="N48" s="19">
        <v>12.84</v>
      </c>
      <c r="O48" s="19"/>
      <c r="P48" s="19"/>
      <c r="Q48" s="19">
        <v>6.6</v>
      </c>
      <c r="R48" s="20">
        <f t="shared" si="20"/>
        <v>147.82</v>
      </c>
      <c r="S48" s="19"/>
      <c r="T48" s="10"/>
      <c r="U48" s="10"/>
      <c r="V48" s="10"/>
      <c r="W48" s="10"/>
      <c r="X48" s="19">
        <f t="shared" si="21"/>
        <v>0</v>
      </c>
      <c r="Y48" s="10"/>
      <c r="Z48" s="10"/>
    </row>
    <row r="49" spans="1:26" ht="16.5" customHeight="1" x14ac:dyDescent="0.2">
      <c r="A49" s="17">
        <v>39</v>
      </c>
      <c r="B49" s="18" t="s">
        <v>69</v>
      </c>
      <c r="C49" s="19">
        <v>269.04000000000002</v>
      </c>
      <c r="D49" s="19"/>
      <c r="E49" s="20">
        <f t="shared" si="19"/>
        <v>269.04000000000002</v>
      </c>
      <c r="F49" s="19">
        <v>258.04000000000002</v>
      </c>
      <c r="G49" s="19">
        <v>1</v>
      </c>
      <c r="H49" s="19">
        <v>1</v>
      </c>
      <c r="I49" s="19">
        <v>1</v>
      </c>
      <c r="J49" s="19">
        <v>1</v>
      </c>
      <c r="K49" s="19">
        <v>1</v>
      </c>
      <c r="L49" s="19">
        <v>1</v>
      </c>
      <c r="M49" s="19">
        <v>1</v>
      </c>
      <c r="N49" s="19">
        <v>1</v>
      </c>
      <c r="O49" s="19">
        <v>1</v>
      </c>
      <c r="P49" s="19">
        <v>1</v>
      </c>
      <c r="Q49" s="19">
        <v>1</v>
      </c>
      <c r="R49" s="20">
        <f t="shared" si="20"/>
        <v>269.04000000000002</v>
      </c>
      <c r="S49" s="19"/>
      <c r="T49" s="10"/>
      <c r="U49" s="10"/>
      <c r="V49" s="10"/>
      <c r="W49" s="10"/>
      <c r="X49" s="19">
        <f t="shared" si="21"/>
        <v>0</v>
      </c>
      <c r="Y49" s="10"/>
      <c r="Z49" s="10"/>
    </row>
    <row r="50" spans="1:26" ht="16.5" customHeight="1" x14ac:dyDescent="0.2">
      <c r="A50" s="17">
        <v>40</v>
      </c>
      <c r="B50" s="18" t="s">
        <v>70</v>
      </c>
      <c r="C50" s="19">
        <v>0</v>
      </c>
      <c r="D50" s="19"/>
      <c r="E50" s="20">
        <f t="shared" si="19"/>
        <v>0</v>
      </c>
      <c r="F50" s="19">
        <v>0</v>
      </c>
      <c r="G50" s="19"/>
      <c r="H50" s="19"/>
      <c r="I50" s="19"/>
      <c r="J50" s="19"/>
      <c r="K50" s="19"/>
      <c r="L50" s="19"/>
      <c r="M50" s="19"/>
      <c r="N50" s="19"/>
      <c r="O50" s="19"/>
      <c r="P50" s="19"/>
      <c r="Q50" s="19"/>
      <c r="R50" s="20">
        <f t="shared" si="20"/>
        <v>0</v>
      </c>
      <c r="S50" s="19"/>
      <c r="T50" s="10"/>
      <c r="U50" s="10"/>
      <c r="V50" s="10"/>
      <c r="W50" s="10"/>
      <c r="X50" s="19">
        <f t="shared" si="21"/>
        <v>0</v>
      </c>
      <c r="Y50" s="10"/>
      <c r="Z50" s="10"/>
    </row>
    <row r="51" spans="1:26" ht="16.5" customHeight="1" x14ac:dyDescent="0.2">
      <c r="A51" s="17">
        <v>41</v>
      </c>
      <c r="B51" s="18" t="s">
        <v>42</v>
      </c>
      <c r="C51" s="19">
        <v>20.25</v>
      </c>
      <c r="D51" s="19"/>
      <c r="E51" s="20">
        <f t="shared" si="19"/>
        <v>20.25</v>
      </c>
      <c r="F51" s="19">
        <f>18.25+0.02</f>
        <v>18.27</v>
      </c>
      <c r="G51" s="19">
        <v>0.18</v>
      </c>
      <c r="H51" s="19">
        <v>0.18</v>
      </c>
      <c r="I51" s="19">
        <v>0.18</v>
      </c>
      <c r="J51" s="19">
        <v>0.18</v>
      </c>
      <c r="K51" s="19">
        <v>0.18</v>
      </c>
      <c r="L51" s="19">
        <v>0.18</v>
      </c>
      <c r="M51" s="19">
        <v>0.18</v>
      </c>
      <c r="N51" s="19">
        <v>0.18</v>
      </c>
      <c r="O51" s="19">
        <v>0.18</v>
      </c>
      <c r="P51" s="19">
        <v>0.18</v>
      </c>
      <c r="Q51" s="19">
        <v>0.18</v>
      </c>
      <c r="R51" s="20">
        <f t="shared" si="20"/>
        <v>20.249999999999996</v>
      </c>
      <c r="S51" s="19"/>
      <c r="T51" s="10"/>
      <c r="U51" s="10"/>
      <c r="V51" s="10"/>
      <c r="W51" s="10"/>
      <c r="X51" s="19">
        <f t="shared" si="21"/>
        <v>0</v>
      </c>
      <c r="Y51" s="10"/>
      <c r="Z51" s="10"/>
    </row>
    <row r="52" spans="1:26" ht="16.5" customHeight="1" x14ac:dyDescent="0.2">
      <c r="A52" s="14"/>
      <c r="B52" s="15" t="s">
        <v>72</v>
      </c>
      <c r="C52" s="16">
        <f t="shared" ref="C52:R52" si="22">SUM(C53:C62)</f>
        <v>538.25</v>
      </c>
      <c r="D52" s="16">
        <f t="shared" si="22"/>
        <v>0</v>
      </c>
      <c r="E52" s="16">
        <f t="shared" si="22"/>
        <v>538.25</v>
      </c>
      <c r="F52" s="16">
        <f t="shared" si="22"/>
        <v>202.33</v>
      </c>
      <c r="G52" s="16">
        <f t="shared" si="22"/>
        <v>92.219999999999985</v>
      </c>
      <c r="H52" s="16">
        <f t="shared" si="22"/>
        <v>37.97</v>
      </c>
      <c r="I52" s="16">
        <f t="shared" si="22"/>
        <v>6.91</v>
      </c>
      <c r="J52" s="16">
        <f t="shared" si="22"/>
        <v>47.82</v>
      </c>
      <c r="K52" s="16">
        <f t="shared" si="22"/>
        <v>9.93</v>
      </c>
      <c r="L52" s="16">
        <f t="shared" si="22"/>
        <v>29.83</v>
      </c>
      <c r="M52" s="16">
        <f t="shared" si="22"/>
        <v>55.739999999999995</v>
      </c>
      <c r="N52" s="16">
        <f t="shared" si="22"/>
        <v>16.029999999999998</v>
      </c>
      <c r="O52" s="16">
        <f t="shared" si="22"/>
        <v>18.21</v>
      </c>
      <c r="P52" s="16">
        <f t="shared" si="22"/>
        <v>8.84</v>
      </c>
      <c r="Q52" s="16">
        <f t="shared" si="22"/>
        <v>12.419999999999998</v>
      </c>
      <c r="R52" s="16">
        <f t="shared" si="22"/>
        <v>538.25000000000011</v>
      </c>
      <c r="S52" s="16"/>
      <c r="T52" s="10"/>
      <c r="U52" s="10"/>
      <c r="V52" s="10"/>
      <c r="W52" s="10"/>
      <c r="X52" s="16">
        <f>SUM(X53:X62)</f>
        <v>0</v>
      </c>
      <c r="Y52" s="10"/>
      <c r="Z52" s="10"/>
    </row>
    <row r="53" spans="1:26" ht="16.5" customHeight="1" x14ac:dyDescent="0.2">
      <c r="A53" s="17">
        <v>42</v>
      </c>
      <c r="B53" s="18" t="s">
        <v>73</v>
      </c>
      <c r="C53" s="19">
        <v>178.88</v>
      </c>
      <c r="D53" s="19"/>
      <c r="E53" s="20">
        <f t="shared" ref="E53:E62" si="23">C53+D53</f>
        <v>178.88</v>
      </c>
      <c r="F53" s="30">
        <v>0</v>
      </c>
      <c r="G53" s="31">
        <v>69.11</v>
      </c>
      <c r="H53" s="32">
        <v>19.22</v>
      </c>
      <c r="I53" s="32">
        <v>0</v>
      </c>
      <c r="J53" s="32">
        <v>30.94</v>
      </c>
      <c r="K53" s="32">
        <v>1.89</v>
      </c>
      <c r="L53" s="32">
        <v>11.13</v>
      </c>
      <c r="M53" s="32">
        <v>33.28</v>
      </c>
      <c r="N53" s="32">
        <v>4.87</v>
      </c>
      <c r="O53" s="32">
        <v>8.44</v>
      </c>
      <c r="P53" s="32">
        <v>0</v>
      </c>
      <c r="Q53" s="32">
        <v>0</v>
      </c>
      <c r="R53" s="20">
        <f t="shared" ref="R53:R62" si="24">SUM(F53:Q53)</f>
        <v>178.88</v>
      </c>
      <c r="S53" s="19"/>
      <c r="T53" s="10"/>
      <c r="U53" s="10"/>
      <c r="V53" s="10"/>
      <c r="W53" s="10"/>
      <c r="X53" s="19">
        <f t="shared" ref="X53:X62" si="25">E53-R53</f>
        <v>0</v>
      </c>
      <c r="Y53" s="10"/>
      <c r="Z53" s="10"/>
    </row>
    <row r="54" spans="1:26" ht="16.5" customHeight="1" x14ac:dyDescent="0.2">
      <c r="A54" s="17">
        <v>43</v>
      </c>
      <c r="B54" s="18" t="s">
        <v>74</v>
      </c>
      <c r="C54" s="19">
        <v>0.6</v>
      </c>
      <c r="D54" s="19"/>
      <c r="E54" s="20">
        <f t="shared" si="23"/>
        <v>0.6</v>
      </c>
      <c r="F54" s="30">
        <v>0</v>
      </c>
      <c r="G54" s="30">
        <v>0.2</v>
      </c>
      <c r="H54" s="30">
        <v>0.16</v>
      </c>
      <c r="I54" s="30">
        <v>0</v>
      </c>
      <c r="J54" s="30">
        <v>0</v>
      </c>
      <c r="K54" s="30">
        <v>0.04</v>
      </c>
      <c r="L54" s="30">
        <v>0</v>
      </c>
      <c r="M54" s="30">
        <v>0.16</v>
      </c>
      <c r="N54" s="30">
        <v>0.04</v>
      </c>
      <c r="O54" s="30">
        <v>0</v>
      </c>
      <c r="P54" s="30">
        <v>0</v>
      </c>
      <c r="Q54" s="30">
        <v>0</v>
      </c>
      <c r="R54" s="20">
        <f t="shared" si="24"/>
        <v>0.6</v>
      </c>
      <c r="S54" s="19"/>
      <c r="T54" s="10"/>
      <c r="U54" s="10"/>
      <c r="V54" s="10"/>
      <c r="W54" s="10"/>
      <c r="X54" s="19">
        <f t="shared" si="25"/>
        <v>0</v>
      </c>
      <c r="Y54" s="10"/>
      <c r="Z54" s="10"/>
    </row>
    <row r="55" spans="1:26" ht="16.5" customHeight="1" x14ac:dyDescent="0.2">
      <c r="A55" s="17">
        <v>44</v>
      </c>
      <c r="B55" s="18" t="s">
        <v>75</v>
      </c>
      <c r="C55" s="19">
        <v>19.350000000000001</v>
      </c>
      <c r="D55" s="19"/>
      <c r="E55" s="20">
        <f t="shared" si="23"/>
        <v>19.350000000000001</v>
      </c>
      <c r="F55" s="30">
        <v>0.5</v>
      </c>
      <c r="G55" s="31">
        <v>2.57</v>
      </c>
      <c r="H55" s="32">
        <v>2.42</v>
      </c>
      <c r="I55" s="32">
        <v>0.46</v>
      </c>
      <c r="J55" s="32">
        <f>4.72-1.62</f>
        <v>3.0999999999999996</v>
      </c>
      <c r="K55" s="32">
        <v>1.64</v>
      </c>
      <c r="L55" s="32">
        <v>2.6</v>
      </c>
      <c r="M55" s="32">
        <v>2.37</v>
      </c>
      <c r="N55" s="32">
        <v>1.69</v>
      </c>
      <c r="O55" s="32">
        <v>0.72</v>
      </c>
      <c r="P55" s="32">
        <v>0.15</v>
      </c>
      <c r="Q55" s="32">
        <v>1.1299999999999999</v>
      </c>
      <c r="R55" s="20">
        <f t="shared" si="24"/>
        <v>19.349999999999998</v>
      </c>
      <c r="S55" s="19"/>
      <c r="T55" s="10"/>
      <c r="U55" s="10"/>
      <c r="V55" s="10"/>
      <c r="W55" s="10"/>
      <c r="X55" s="19">
        <f t="shared" si="25"/>
        <v>0</v>
      </c>
      <c r="Y55" s="10"/>
      <c r="Z55" s="10"/>
    </row>
    <row r="56" spans="1:26" ht="16.5" customHeight="1" x14ac:dyDescent="0.2">
      <c r="A56" s="17">
        <v>45</v>
      </c>
      <c r="B56" s="18" t="s">
        <v>76</v>
      </c>
      <c r="C56" s="19">
        <v>67.94</v>
      </c>
      <c r="D56" s="19"/>
      <c r="E56" s="20">
        <f t="shared" si="23"/>
        <v>67.94</v>
      </c>
      <c r="F56" s="30">
        <v>39.47</v>
      </c>
      <c r="G56" s="31">
        <v>3.57</v>
      </c>
      <c r="H56" s="32">
        <v>3.42</v>
      </c>
      <c r="I56" s="32">
        <v>0.46</v>
      </c>
      <c r="J56" s="32">
        <v>6.72</v>
      </c>
      <c r="K56" s="32">
        <v>1.64</v>
      </c>
      <c r="L56" s="32">
        <v>6.6</v>
      </c>
      <c r="M56" s="32">
        <v>2.37</v>
      </c>
      <c r="N56" s="32">
        <v>1.69</v>
      </c>
      <c r="O56" s="32">
        <v>0.72</v>
      </c>
      <c r="P56" s="32">
        <v>0.15</v>
      </c>
      <c r="Q56" s="32">
        <v>1.1299999999999999</v>
      </c>
      <c r="R56" s="20">
        <f t="shared" si="24"/>
        <v>67.94</v>
      </c>
      <c r="S56" s="19"/>
      <c r="T56" s="10"/>
      <c r="U56" s="10"/>
      <c r="V56" s="10"/>
      <c r="W56" s="10"/>
      <c r="X56" s="19">
        <f t="shared" si="25"/>
        <v>0</v>
      </c>
      <c r="Y56" s="10"/>
      <c r="Z56" s="10"/>
    </row>
    <row r="57" spans="1:26" ht="16.5" customHeight="1" x14ac:dyDescent="0.2">
      <c r="A57" s="17">
        <v>46</v>
      </c>
      <c r="B57" s="18" t="s">
        <v>77</v>
      </c>
      <c r="C57" s="19">
        <v>169.57</v>
      </c>
      <c r="D57" s="19"/>
      <c r="E57" s="20">
        <f t="shared" si="23"/>
        <v>169.57</v>
      </c>
      <c r="F57" s="30">
        <v>84.65</v>
      </c>
      <c r="G57" s="22">
        <v>14.57</v>
      </c>
      <c r="H57" s="23">
        <v>10.55</v>
      </c>
      <c r="I57" s="23">
        <v>3.79</v>
      </c>
      <c r="J57" s="23">
        <v>4.8600000000000003</v>
      </c>
      <c r="K57" s="23">
        <v>2.52</v>
      </c>
      <c r="L57" s="23">
        <v>7.3</v>
      </c>
      <c r="M57" s="23">
        <v>15.36</v>
      </c>
      <c r="N57" s="23">
        <v>5.54</v>
      </c>
      <c r="O57" s="23">
        <v>6.13</v>
      </c>
      <c r="P57" s="23">
        <v>6.34</v>
      </c>
      <c r="Q57" s="23">
        <v>7.96</v>
      </c>
      <c r="R57" s="20">
        <f t="shared" si="24"/>
        <v>169.57000000000002</v>
      </c>
      <c r="S57" s="19"/>
      <c r="T57" s="10"/>
      <c r="U57" s="10"/>
      <c r="V57" s="10"/>
      <c r="W57" s="10"/>
      <c r="X57" s="19">
        <f t="shared" si="25"/>
        <v>0</v>
      </c>
      <c r="Y57" s="10"/>
      <c r="Z57" s="10"/>
    </row>
    <row r="58" spans="1:26" ht="16.5" customHeight="1" x14ac:dyDescent="0.2">
      <c r="A58" s="17">
        <v>47</v>
      </c>
      <c r="B58" s="18" t="s">
        <v>78</v>
      </c>
      <c r="C58" s="19">
        <v>5</v>
      </c>
      <c r="D58" s="19"/>
      <c r="E58" s="20">
        <f t="shared" si="23"/>
        <v>5</v>
      </c>
      <c r="F58" s="30">
        <v>5</v>
      </c>
      <c r="G58" s="30">
        <v>0</v>
      </c>
      <c r="H58" s="30">
        <v>0</v>
      </c>
      <c r="I58" s="30">
        <v>0</v>
      </c>
      <c r="J58" s="30">
        <v>0</v>
      </c>
      <c r="K58" s="30">
        <v>0</v>
      </c>
      <c r="L58" s="30">
        <v>0</v>
      </c>
      <c r="M58" s="30">
        <v>0</v>
      </c>
      <c r="N58" s="30">
        <v>0</v>
      </c>
      <c r="O58" s="30">
        <v>0</v>
      </c>
      <c r="P58" s="30">
        <v>0</v>
      </c>
      <c r="Q58" s="30">
        <v>0</v>
      </c>
      <c r="R58" s="20">
        <f t="shared" si="24"/>
        <v>5</v>
      </c>
      <c r="S58" s="19"/>
      <c r="T58" s="10"/>
      <c r="U58" s="10"/>
      <c r="V58" s="10"/>
      <c r="W58" s="10"/>
      <c r="X58" s="19">
        <f t="shared" si="25"/>
        <v>0</v>
      </c>
      <c r="Y58" s="10"/>
      <c r="Z58" s="10"/>
    </row>
    <row r="59" spans="1:26" ht="16.5" customHeight="1" x14ac:dyDescent="0.2">
      <c r="A59" s="17">
        <v>48</v>
      </c>
      <c r="B59" s="18" t="s">
        <v>79</v>
      </c>
      <c r="C59" s="19">
        <v>6.91</v>
      </c>
      <c r="D59" s="19"/>
      <c r="E59" s="20">
        <f t="shared" si="23"/>
        <v>6.91</v>
      </c>
      <c r="F59" s="30">
        <f>1.38+1.83+3.7</f>
        <v>6.91</v>
      </c>
      <c r="G59" s="30">
        <v>0</v>
      </c>
      <c r="H59" s="30">
        <v>0</v>
      </c>
      <c r="I59" s="30">
        <v>0</v>
      </c>
      <c r="J59" s="30">
        <v>0</v>
      </c>
      <c r="K59" s="30">
        <v>0</v>
      </c>
      <c r="L59" s="30">
        <v>0</v>
      </c>
      <c r="M59" s="30">
        <v>0</v>
      </c>
      <c r="N59" s="30">
        <v>0</v>
      </c>
      <c r="O59" s="30">
        <v>0</v>
      </c>
      <c r="P59" s="30">
        <v>0</v>
      </c>
      <c r="Q59" s="30">
        <v>0</v>
      </c>
      <c r="R59" s="20">
        <f t="shared" si="24"/>
        <v>6.91</v>
      </c>
      <c r="S59" s="19"/>
      <c r="T59" s="10"/>
      <c r="U59" s="10"/>
      <c r="V59" s="10"/>
      <c r="W59" s="10"/>
      <c r="X59" s="19">
        <f t="shared" si="25"/>
        <v>0</v>
      </c>
      <c r="Y59" s="10"/>
      <c r="Z59" s="10"/>
    </row>
    <row r="60" spans="1:26" ht="16.5" customHeight="1" x14ac:dyDescent="0.2">
      <c r="A60" s="17">
        <v>49</v>
      </c>
      <c r="B60" s="18" t="s">
        <v>81</v>
      </c>
      <c r="C60" s="19">
        <v>24.3</v>
      </c>
      <c r="D60" s="19"/>
      <c r="E60" s="20">
        <f t="shared" si="23"/>
        <v>24.3</v>
      </c>
      <c r="F60" s="30">
        <v>24.3</v>
      </c>
      <c r="G60" s="30">
        <v>0</v>
      </c>
      <c r="H60" s="30">
        <v>0</v>
      </c>
      <c r="I60" s="30">
        <v>0</v>
      </c>
      <c r="J60" s="30">
        <v>0</v>
      </c>
      <c r="K60" s="30">
        <v>0</v>
      </c>
      <c r="L60" s="30">
        <v>0</v>
      </c>
      <c r="M60" s="30">
        <v>0</v>
      </c>
      <c r="N60" s="30">
        <v>0</v>
      </c>
      <c r="O60" s="30">
        <v>0</v>
      </c>
      <c r="P60" s="30">
        <v>0</v>
      </c>
      <c r="Q60" s="30">
        <v>0</v>
      </c>
      <c r="R60" s="20">
        <f t="shared" si="24"/>
        <v>24.3</v>
      </c>
      <c r="S60" s="19"/>
      <c r="T60" s="10"/>
      <c r="U60" s="10"/>
      <c r="V60" s="10"/>
      <c r="W60" s="10"/>
      <c r="X60" s="19">
        <f t="shared" si="25"/>
        <v>0</v>
      </c>
      <c r="Y60" s="10"/>
      <c r="Z60" s="10"/>
    </row>
    <row r="61" spans="1:26" ht="16.5" customHeight="1" x14ac:dyDescent="0.2">
      <c r="A61" s="17">
        <v>50</v>
      </c>
      <c r="B61" s="18" t="s">
        <v>82</v>
      </c>
      <c r="C61" s="19">
        <v>65.7</v>
      </c>
      <c r="D61" s="19"/>
      <c r="E61" s="20">
        <f t="shared" si="23"/>
        <v>65.7</v>
      </c>
      <c r="F61" s="30">
        <v>41.5</v>
      </c>
      <c r="G61" s="30">
        <v>2.2000000000000002</v>
      </c>
      <c r="H61" s="30">
        <v>2.2000000000000002</v>
      </c>
      <c r="I61" s="30">
        <v>2.2000000000000002</v>
      </c>
      <c r="J61" s="30">
        <v>2.2000000000000002</v>
      </c>
      <c r="K61" s="30">
        <v>2.2000000000000002</v>
      </c>
      <c r="L61" s="30">
        <v>2.2000000000000002</v>
      </c>
      <c r="M61" s="30">
        <v>2.2000000000000002</v>
      </c>
      <c r="N61" s="30">
        <v>2.2000000000000002</v>
      </c>
      <c r="O61" s="30">
        <v>2.2000000000000002</v>
      </c>
      <c r="P61" s="30">
        <v>2.2000000000000002</v>
      </c>
      <c r="Q61" s="30">
        <v>2.2000000000000002</v>
      </c>
      <c r="R61" s="20">
        <f t="shared" si="24"/>
        <v>65.700000000000031</v>
      </c>
      <c r="S61" s="19"/>
      <c r="T61" s="10"/>
      <c r="U61" s="10"/>
      <c r="V61" s="10"/>
      <c r="W61" s="10"/>
      <c r="X61" s="19">
        <f t="shared" si="25"/>
        <v>0</v>
      </c>
      <c r="Y61" s="10"/>
      <c r="Z61" s="10"/>
    </row>
    <row r="62" spans="1:26" ht="16.5" customHeight="1" x14ac:dyDescent="0.2">
      <c r="A62" s="17">
        <v>51</v>
      </c>
      <c r="B62" s="18" t="s">
        <v>42</v>
      </c>
      <c r="C62" s="19">
        <v>0</v>
      </c>
      <c r="D62" s="19"/>
      <c r="E62" s="20">
        <f t="shared" si="23"/>
        <v>0</v>
      </c>
      <c r="F62" s="30">
        <v>0</v>
      </c>
      <c r="G62" s="30">
        <v>0</v>
      </c>
      <c r="H62" s="30">
        <v>0</v>
      </c>
      <c r="I62" s="30">
        <v>0</v>
      </c>
      <c r="J62" s="30">
        <v>0</v>
      </c>
      <c r="K62" s="30">
        <v>0</v>
      </c>
      <c r="L62" s="30">
        <v>0</v>
      </c>
      <c r="M62" s="30">
        <v>0</v>
      </c>
      <c r="N62" s="30">
        <v>0</v>
      </c>
      <c r="O62" s="30">
        <v>0</v>
      </c>
      <c r="P62" s="30">
        <v>0</v>
      </c>
      <c r="Q62" s="30">
        <v>0</v>
      </c>
      <c r="R62" s="20">
        <f t="shared" si="24"/>
        <v>0</v>
      </c>
      <c r="S62" s="19"/>
      <c r="T62" s="10"/>
      <c r="U62" s="10"/>
      <c r="V62" s="10"/>
      <c r="W62" s="10"/>
      <c r="X62" s="19">
        <f t="shared" si="25"/>
        <v>0</v>
      </c>
      <c r="Y62" s="10"/>
      <c r="Z62" s="10"/>
    </row>
    <row r="63" spans="1:26" ht="16.5" customHeight="1" x14ac:dyDescent="0.2">
      <c r="A63" s="14"/>
      <c r="B63" s="15" t="s">
        <v>83</v>
      </c>
      <c r="C63" s="16">
        <f t="shared" ref="C63:R63" si="26">SUM(C64:C73)</f>
        <v>865.78000000000009</v>
      </c>
      <c r="D63" s="16">
        <f t="shared" si="26"/>
        <v>0</v>
      </c>
      <c r="E63" s="16">
        <f t="shared" si="26"/>
        <v>865.78000000000009</v>
      </c>
      <c r="F63" s="16">
        <f t="shared" si="26"/>
        <v>751.59000000000015</v>
      </c>
      <c r="G63" s="16">
        <f t="shared" si="26"/>
        <v>18.25</v>
      </c>
      <c r="H63" s="16">
        <f t="shared" si="26"/>
        <v>13.040000000000001</v>
      </c>
      <c r="I63" s="16">
        <f t="shared" si="26"/>
        <v>3.92</v>
      </c>
      <c r="J63" s="16">
        <f t="shared" si="26"/>
        <v>13.270000000000001</v>
      </c>
      <c r="K63" s="16">
        <f t="shared" si="26"/>
        <v>3.91</v>
      </c>
      <c r="L63" s="16">
        <f t="shared" si="26"/>
        <v>12.22</v>
      </c>
      <c r="M63" s="16">
        <f t="shared" si="26"/>
        <v>16.510000000000002</v>
      </c>
      <c r="N63" s="16">
        <f t="shared" si="26"/>
        <v>3.91</v>
      </c>
      <c r="O63" s="16">
        <f t="shared" si="26"/>
        <v>12.21</v>
      </c>
      <c r="P63" s="16">
        <f t="shared" si="26"/>
        <v>3.91</v>
      </c>
      <c r="Q63" s="16">
        <f t="shared" si="26"/>
        <v>13.040000000000001</v>
      </c>
      <c r="R63" s="16">
        <f t="shared" si="26"/>
        <v>865.78000000000009</v>
      </c>
      <c r="S63" s="16"/>
      <c r="T63" s="10"/>
      <c r="U63" s="10"/>
      <c r="V63" s="10"/>
      <c r="W63" s="10"/>
      <c r="X63" s="16">
        <f>SUM(X64:X73)</f>
        <v>0</v>
      </c>
      <c r="Y63" s="10"/>
      <c r="Z63" s="10"/>
    </row>
    <row r="64" spans="1:26" ht="16.5" customHeight="1" x14ac:dyDescent="0.2">
      <c r="A64" s="17">
        <v>52</v>
      </c>
      <c r="B64" s="18" t="s">
        <v>84</v>
      </c>
      <c r="C64" s="19">
        <v>535.1</v>
      </c>
      <c r="D64" s="19"/>
      <c r="E64" s="20">
        <f t="shared" ref="E64:E74" si="27">C64+D64</f>
        <v>535.1</v>
      </c>
      <c r="F64" s="22">
        <f>82.25+48.62+31.8+31.8+7.69+67.86+42.5+42.5+42.5+0.5+80+13.2+13.9+30-0.02</f>
        <v>535.1</v>
      </c>
      <c r="G64" s="23">
        <v>0</v>
      </c>
      <c r="H64" s="23">
        <v>0</v>
      </c>
      <c r="I64" s="23">
        <v>0</v>
      </c>
      <c r="J64" s="23">
        <v>0</v>
      </c>
      <c r="K64" s="23">
        <v>0</v>
      </c>
      <c r="L64" s="23">
        <v>0</v>
      </c>
      <c r="M64" s="23">
        <v>0</v>
      </c>
      <c r="N64" s="23">
        <v>0</v>
      </c>
      <c r="O64" s="23">
        <v>0</v>
      </c>
      <c r="P64" s="23">
        <v>0</v>
      </c>
      <c r="Q64" s="23">
        <v>0</v>
      </c>
      <c r="R64" s="20">
        <f t="shared" ref="R64:R74" si="28">SUM(F64:Q64)</f>
        <v>535.1</v>
      </c>
      <c r="S64" s="19"/>
      <c r="T64" s="10"/>
      <c r="U64" s="10"/>
      <c r="V64" s="10"/>
      <c r="W64" s="10"/>
      <c r="X64" s="19">
        <f t="shared" ref="X64:X74" si="29">E64-R64</f>
        <v>0</v>
      </c>
      <c r="Y64" s="10"/>
      <c r="Z64" s="10"/>
    </row>
    <row r="65" spans="1:26" ht="16.5" customHeight="1" x14ac:dyDescent="0.2">
      <c r="A65" s="17">
        <v>53</v>
      </c>
      <c r="B65" s="18" t="s">
        <v>85</v>
      </c>
      <c r="C65" s="19">
        <v>96.6</v>
      </c>
      <c r="D65" s="19"/>
      <c r="E65" s="20">
        <f t="shared" si="27"/>
        <v>96.6</v>
      </c>
      <c r="F65" s="25">
        <f>52.53+8.69</f>
        <v>61.22</v>
      </c>
      <c r="G65" s="26">
        <v>7.16</v>
      </c>
      <c r="H65" s="26">
        <v>3.58</v>
      </c>
      <c r="I65" s="26">
        <v>1.84</v>
      </c>
      <c r="J65" s="26">
        <v>2.76</v>
      </c>
      <c r="K65" s="26">
        <v>1.84</v>
      </c>
      <c r="L65" s="26">
        <v>2.76</v>
      </c>
      <c r="M65" s="26">
        <v>5.42</v>
      </c>
      <c r="N65" s="26">
        <v>1.84</v>
      </c>
      <c r="O65" s="26">
        <v>2.76</v>
      </c>
      <c r="P65" s="26">
        <v>1.84</v>
      </c>
      <c r="Q65" s="26">
        <v>3.58</v>
      </c>
      <c r="R65" s="20">
        <f t="shared" si="28"/>
        <v>96.600000000000023</v>
      </c>
      <c r="S65" s="19"/>
      <c r="T65" s="10"/>
      <c r="U65" s="10"/>
      <c r="V65" s="10"/>
      <c r="W65" s="10"/>
      <c r="X65" s="19">
        <f t="shared" si="29"/>
        <v>0</v>
      </c>
      <c r="Y65" s="10"/>
      <c r="Z65" s="10"/>
    </row>
    <row r="66" spans="1:26" ht="16.5" customHeight="1" x14ac:dyDescent="0.2">
      <c r="A66" s="17">
        <v>54</v>
      </c>
      <c r="B66" s="18" t="s">
        <v>86</v>
      </c>
      <c r="C66" s="19">
        <v>61.74</v>
      </c>
      <c r="D66" s="19"/>
      <c r="E66" s="20">
        <f t="shared" si="27"/>
        <v>61.74</v>
      </c>
      <c r="F66" s="25">
        <v>10.08</v>
      </c>
      <c r="G66" s="26">
        <v>7.38</v>
      </c>
      <c r="H66" s="26">
        <v>7.38</v>
      </c>
      <c r="I66" s="26"/>
      <c r="J66" s="26">
        <v>7.38</v>
      </c>
      <c r="K66" s="26"/>
      <c r="L66" s="26">
        <v>7.38</v>
      </c>
      <c r="M66" s="28">
        <v>7.38</v>
      </c>
      <c r="N66" s="26"/>
      <c r="O66" s="26">
        <v>7.38</v>
      </c>
      <c r="P66" s="26"/>
      <c r="Q66" s="26">
        <v>7.38</v>
      </c>
      <c r="R66" s="20">
        <f t="shared" si="28"/>
        <v>61.740000000000009</v>
      </c>
      <c r="S66" s="19"/>
      <c r="T66" s="10"/>
      <c r="U66" s="10"/>
      <c r="V66" s="10"/>
      <c r="W66" s="10"/>
      <c r="X66" s="19">
        <f t="shared" si="29"/>
        <v>0</v>
      </c>
      <c r="Y66" s="10"/>
      <c r="Z66" s="10"/>
    </row>
    <row r="67" spans="1:26" ht="16.5" customHeight="1" x14ac:dyDescent="0.2">
      <c r="A67" s="17">
        <v>55</v>
      </c>
      <c r="B67" s="18" t="s">
        <v>87</v>
      </c>
      <c r="C67" s="19">
        <v>14.87</v>
      </c>
      <c r="D67" s="19"/>
      <c r="E67" s="20">
        <f t="shared" si="27"/>
        <v>14.87</v>
      </c>
      <c r="F67" s="25">
        <v>14.87</v>
      </c>
      <c r="G67" s="26"/>
      <c r="H67" s="26"/>
      <c r="I67" s="26"/>
      <c r="J67" s="26"/>
      <c r="K67" s="26"/>
      <c r="L67" s="26"/>
      <c r="M67" s="26"/>
      <c r="N67" s="26"/>
      <c r="O67" s="26"/>
      <c r="P67" s="26"/>
      <c r="Q67" s="26"/>
      <c r="R67" s="20">
        <f t="shared" si="28"/>
        <v>14.87</v>
      </c>
      <c r="S67" s="19"/>
      <c r="T67" s="10"/>
      <c r="U67" s="10"/>
      <c r="V67" s="10"/>
      <c r="W67" s="10"/>
      <c r="X67" s="19">
        <f t="shared" si="29"/>
        <v>0</v>
      </c>
      <c r="Y67" s="10"/>
      <c r="Z67" s="10"/>
    </row>
    <row r="68" spans="1:26" ht="16.5" customHeight="1" x14ac:dyDescent="0.2">
      <c r="A68" s="17">
        <v>56</v>
      </c>
      <c r="B68" s="18" t="s">
        <v>88</v>
      </c>
      <c r="C68" s="19">
        <v>57.84</v>
      </c>
      <c r="D68" s="19"/>
      <c r="E68" s="20">
        <f t="shared" si="27"/>
        <v>57.84</v>
      </c>
      <c r="F68" s="25">
        <v>33.840000000000003</v>
      </c>
      <c r="G68" s="26">
        <v>2.66</v>
      </c>
      <c r="H68" s="26">
        <v>2.08</v>
      </c>
      <c r="I68" s="28">
        <v>2.08</v>
      </c>
      <c r="J68" s="26">
        <v>2.08</v>
      </c>
      <c r="K68" s="26">
        <v>2.0699999999999998</v>
      </c>
      <c r="L68" s="26">
        <v>2.08</v>
      </c>
      <c r="M68" s="26">
        <v>2.66</v>
      </c>
      <c r="N68" s="26">
        <v>2.0699999999999998</v>
      </c>
      <c r="O68" s="26">
        <v>2.0699999999999998</v>
      </c>
      <c r="P68" s="26">
        <v>2.0699999999999998</v>
      </c>
      <c r="Q68" s="26">
        <v>2.08</v>
      </c>
      <c r="R68" s="20">
        <f t="shared" si="28"/>
        <v>57.839999999999996</v>
      </c>
      <c r="S68" s="19"/>
      <c r="T68" s="10"/>
      <c r="U68" s="10"/>
      <c r="V68" s="10"/>
      <c r="W68" s="10"/>
      <c r="X68" s="19">
        <f t="shared" si="29"/>
        <v>0</v>
      </c>
      <c r="Y68" s="10"/>
      <c r="Z68" s="10"/>
    </row>
    <row r="69" spans="1:26" ht="16.5" customHeight="1" x14ac:dyDescent="0.2">
      <c r="A69" s="17">
        <v>57</v>
      </c>
      <c r="B69" s="18" t="s">
        <v>89</v>
      </c>
      <c r="C69" s="19">
        <v>3.15</v>
      </c>
      <c r="D69" s="19"/>
      <c r="E69" s="20">
        <f t="shared" si="27"/>
        <v>3.15</v>
      </c>
      <c r="F69" s="25">
        <v>0</v>
      </c>
      <c r="G69" s="26">
        <v>1.05</v>
      </c>
      <c r="H69" s="26"/>
      <c r="I69" s="26"/>
      <c r="J69" s="26">
        <v>1.05</v>
      </c>
      <c r="K69" s="26"/>
      <c r="L69" s="26"/>
      <c r="M69" s="26">
        <v>1.05</v>
      </c>
      <c r="N69" s="26"/>
      <c r="O69" s="26"/>
      <c r="P69" s="26"/>
      <c r="Q69" s="29">
        <v>0</v>
      </c>
      <c r="R69" s="20">
        <f t="shared" si="28"/>
        <v>3.1500000000000004</v>
      </c>
      <c r="S69" s="19"/>
      <c r="T69" s="10"/>
      <c r="U69" s="10"/>
      <c r="V69" s="10"/>
      <c r="W69" s="10"/>
      <c r="X69" s="19">
        <f t="shared" si="29"/>
        <v>0</v>
      </c>
      <c r="Y69" s="10"/>
      <c r="Z69" s="10"/>
    </row>
    <row r="70" spans="1:26" ht="16.5" customHeight="1" x14ac:dyDescent="0.2">
      <c r="A70" s="17">
        <v>58</v>
      </c>
      <c r="B70" s="18" t="s">
        <v>90</v>
      </c>
      <c r="C70" s="19">
        <v>72.48</v>
      </c>
      <c r="D70" s="19"/>
      <c r="E70" s="20">
        <f t="shared" si="27"/>
        <v>72.48</v>
      </c>
      <c r="F70" s="25">
        <v>72.48</v>
      </c>
      <c r="G70" s="26"/>
      <c r="H70" s="26"/>
      <c r="I70" s="26"/>
      <c r="J70" s="26"/>
      <c r="K70" s="26"/>
      <c r="L70" s="26"/>
      <c r="M70" s="26"/>
      <c r="N70" s="26"/>
      <c r="O70" s="26"/>
      <c r="P70" s="26"/>
      <c r="Q70" s="26"/>
      <c r="R70" s="20">
        <f t="shared" si="28"/>
        <v>72.48</v>
      </c>
      <c r="S70" s="19"/>
      <c r="T70" s="10"/>
      <c r="U70" s="10"/>
      <c r="V70" s="10"/>
      <c r="W70" s="10"/>
      <c r="X70" s="19">
        <f t="shared" si="29"/>
        <v>0</v>
      </c>
      <c r="Y70" s="10"/>
      <c r="Z70" s="10"/>
    </row>
    <row r="71" spans="1:26" ht="16.5" customHeight="1" x14ac:dyDescent="0.2">
      <c r="A71" s="17">
        <v>59</v>
      </c>
      <c r="B71" s="18" t="s">
        <v>91</v>
      </c>
      <c r="C71" s="19">
        <v>0</v>
      </c>
      <c r="D71" s="19"/>
      <c r="E71" s="20">
        <f t="shared" si="27"/>
        <v>0</v>
      </c>
      <c r="F71" s="25"/>
      <c r="G71" s="26"/>
      <c r="H71" s="26"/>
      <c r="I71" s="26"/>
      <c r="J71" s="26"/>
      <c r="K71" s="26"/>
      <c r="L71" s="26"/>
      <c r="M71" s="26"/>
      <c r="N71" s="26"/>
      <c r="O71" s="26"/>
      <c r="P71" s="26"/>
      <c r="Q71" s="26"/>
      <c r="R71" s="20">
        <f t="shared" si="28"/>
        <v>0</v>
      </c>
      <c r="S71" s="19"/>
      <c r="T71" s="10"/>
      <c r="U71" s="10"/>
      <c r="V71" s="10"/>
      <c r="W71" s="10"/>
      <c r="X71" s="19">
        <f t="shared" si="29"/>
        <v>0</v>
      </c>
      <c r="Y71" s="10"/>
      <c r="Z71" s="10"/>
    </row>
    <row r="72" spans="1:26" ht="16.5" customHeight="1" x14ac:dyDescent="0.2">
      <c r="A72" s="17">
        <v>60</v>
      </c>
      <c r="B72" s="18" t="s">
        <v>92</v>
      </c>
      <c r="C72" s="19">
        <v>0</v>
      </c>
      <c r="D72" s="19"/>
      <c r="E72" s="20">
        <f t="shared" si="27"/>
        <v>0</v>
      </c>
      <c r="F72" s="25"/>
      <c r="G72" s="26"/>
      <c r="H72" s="26"/>
      <c r="I72" s="26"/>
      <c r="J72" s="26"/>
      <c r="K72" s="26"/>
      <c r="L72" s="26"/>
      <c r="M72" s="26"/>
      <c r="N72" s="26"/>
      <c r="O72" s="26"/>
      <c r="P72" s="26"/>
      <c r="Q72" s="26"/>
      <c r="R72" s="20">
        <f t="shared" si="28"/>
        <v>0</v>
      </c>
      <c r="S72" s="19"/>
      <c r="T72" s="10"/>
      <c r="U72" s="10"/>
      <c r="V72" s="10"/>
      <c r="W72" s="10"/>
      <c r="X72" s="19">
        <f t="shared" si="29"/>
        <v>0</v>
      </c>
      <c r="Y72" s="10"/>
      <c r="Z72" s="10"/>
    </row>
    <row r="73" spans="1:26" ht="16.5" customHeight="1" x14ac:dyDescent="0.2">
      <c r="A73" s="17">
        <v>61</v>
      </c>
      <c r="B73" s="18" t="s">
        <v>42</v>
      </c>
      <c r="C73" s="19">
        <v>24</v>
      </c>
      <c r="D73" s="19"/>
      <c r="E73" s="20">
        <f t="shared" si="27"/>
        <v>24</v>
      </c>
      <c r="F73" s="25">
        <v>24</v>
      </c>
      <c r="G73" s="26"/>
      <c r="H73" s="26"/>
      <c r="I73" s="26"/>
      <c r="J73" s="26"/>
      <c r="K73" s="26"/>
      <c r="L73" s="26"/>
      <c r="M73" s="26"/>
      <c r="N73" s="26"/>
      <c r="O73" s="26"/>
      <c r="P73" s="26"/>
      <c r="Q73" s="26"/>
      <c r="R73" s="20">
        <f t="shared" si="28"/>
        <v>24</v>
      </c>
      <c r="S73" s="19"/>
      <c r="T73" s="10"/>
      <c r="U73" s="10"/>
      <c r="V73" s="10"/>
      <c r="W73" s="10"/>
      <c r="X73" s="19">
        <f t="shared" si="29"/>
        <v>0</v>
      </c>
      <c r="Y73" s="10"/>
      <c r="Z73" s="10"/>
    </row>
    <row r="74" spans="1:26" ht="16.5" customHeight="1" x14ac:dyDescent="0.2">
      <c r="A74" s="14">
        <v>62</v>
      </c>
      <c r="B74" s="15" t="s">
        <v>93</v>
      </c>
      <c r="C74" s="16">
        <v>3.02</v>
      </c>
      <c r="D74" s="16"/>
      <c r="E74" s="16">
        <f t="shared" si="27"/>
        <v>3.02</v>
      </c>
      <c r="F74" s="16">
        <v>3.02</v>
      </c>
      <c r="G74" s="16"/>
      <c r="H74" s="16"/>
      <c r="I74" s="16"/>
      <c r="J74" s="16"/>
      <c r="K74" s="16"/>
      <c r="L74" s="16"/>
      <c r="M74" s="16"/>
      <c r="N74" s="16"/>
      <c r="O74" s="16"/>
      <c r="P74" s="16"/>
      <c r="Q74" s="16"/>
      <c r="R74" s="16">
        <f t="shared" si="28"/>
        <v>3.02</v>
      </c>
      <c r="S74" s="16"/>
      <c r="T74" s="10"/>
      <c r="U74" s="10"/>
      <c r="V74" s="10"/>
      <c r="W74" s="10"/>
      <c r="X74" s="16">
        <f t="shared" si="29"/>
        <v>0</v>
      </c>
      <c r="Y74" s="10"/>
      <c r="Z74" s="10"/>
    </row>
    <row r="75" spans="1:26" ht="16.5" customHeight="1" x14ac:dyDescent="0.2">
      <c r="A75" s="33" t="s">
        <v>94</v>
      </c>
      <c r="B75" s="34" t="s">
        <v>95</v>
      </c>
      <c r="C75" s="35">
        <f t="shared" ref="C75:R75" si="30">C76+C77+C83+C88+C101+C106+C107+C108</f>
        <v>2760.32</v>
      </c>
      <c r="D75" s="35">
        <f t="shared" si="30"/>
        <v>0</v>
      </c>
      <c r="E75" s="35">
        <f t="shared" si="30"/>
        <v>2760.32</v>
      </c>
      <c r="F75" s="35">
        <f t="shared" si="30"/>
        <v>2223.1</v>
      </c>
      <c r="G75" s="35">
        <f t="shared" si="30"/>
        <v>180.90599999999998</v>
      </c>
      <c r="H75" s="35">
        <f t="shared" si="30"/>
        <v>55.538999999999994</v>
      </c>
      <c r="I75" s="35">
        <f t="shared" si="30"/>
        <v>4.2789999999999999</v>
      </c>
      <c r="J75" s="35">
        <f t="shared" si="30"/>
        <v>82.498999999999995</v>
      </c>
      <c r="K75" s="35">
        <f t="shared" si="30"/>
        <v>6.2789999999999999</v>
      </c>
      <c r="L75" s="35">
        <f t="shared" si="30"/>
        <v>41.558999999999997</v>
      </c>
      <c r="M75" s="35">
        <f t="shared" si="30"/>
        <v>85.049000000000007</v>
      </c>
      <c r="N75" s="35">
        <f t="shared" si="30"/>
        <v>4.0789999999999997</v>
      </c>
      <c r="O75" s="35">
        <f t="shared" si="30"/>
        <v>40.538999999999994</v>
      </c>
      <c r="P75" s="35">
        <f t="shared" si="30"/>
        <v>4.0789999999999997</v>
      </c>
      <c r="Q75" s="35">
        <f t="shared" si="30"/>
        <v>32.408999999999999</v>
      </c>
      <c r="R75" s="35">
        <f t="shared" si="30"/>
        <v>2760.3159999999998</v>
      </c>
      <c r="S75" s="35"/>
      <c r="T75" s="10"/>
      <c r="U75" s="10"/>
      <c r="V75" s="10"/>
      <c r="W75" s="10"/>
      <c r="X75" s="35">
        <f>X76+X77+X83+X88+X101+X106+X107+X108</f>
        <v>3.9999999999960067E-3</v>
      </c>
      <c r="Y75" s="10"/>
      <c r="Z75" s="10"/>
    </row>
    <row r="76" spans="1:26" ht="16.5" customHeight="1" x14ac:dyDescent="0.2">
      <c r="A76" s="14">
        <v>63</v>
      </c>
      <c r="B76" s="15" t="s">
        <v>96</v>
      </c>
      <c r="C76" s="16">
        <v>66.03</v>
      </c>
      <c r="D76" s="16">
        <v>0</v>
      </c>
      <c r="E76" s="16">
        <f>C76+D76</f>
        <v>66.03</v>
      </c>
      <c r="F76" s="16">
        <v>46.94</v>
      </c>
      <c r="G76" s="16">
        <v>1.99</v>
      </c>
      <c r="H76" s="16">
        <v>1.79</v>
      </c>
      <c r="I76" s="16">
        <v>1.79</v>
      </c>
      <c r="J76" s="16">
        <v>1.79</v>
      </c>
      <c r="K76" s="16">
        <v>1.79</v>
      </c>
      <c r="L76" s="16">
        <v>1.79</v>
      </c>
      <c r="M76" s="16">
        <v>1.79</v>
      </c>
      <c r="N76" s="16">
        <v>1.59</v>
      </c>
      <c r="O76" s="16">
        <v>1.59</v>
      </c>
      <c r="P76" s="16">
        <v>1.59</v>
      </c>
      <c r="Q76" s="16">
        <v>1.59</v>
      </c>
      <c r="R76" s="16">
        <f>SUM(F76:Q76)</f>
        <v>66.03</v>
      </c>
      <c r="S76" s="16"/>
      <c r="T76" s="10"/>
      <c r="U76" s="10"/>
      <c r="V76" s="10"/>
      <c r="W76" s="10"/>
      <c r="X76" s="16">
        <f>E76-R76</f>
        <v>0</v>
      </c>
      <c r="Y76" s="10"/>
      <c r="Z76" s="10"/>
    </row>
    <row r="77" spans="1:26" ht="16.5" customHeight="1" x14ac:dyDescent="0.2">
      <c r="A77" s="14"/>
      <c r="B77" s="15" t="s">
        <v>97</v>
      </c>
      <c r="C77" s="16">
        <f t="shared" ref="C77:R77" si="31">SUM(C78:C82)</f>
        <v>741.84</v>
      </c>
      <c r="D77" s="16">
        <f t="shared" si="31"/>
        <v>0</v>
      </c>
      <c r="E77" s="16">
        <f t="shared" si="31"/>
        <v>741.84</v>
      </c>
      <c r="F77" s="16">
        <f t="shared" si="31"/>
        <v>741.84</v>
      </c>
      <c r="G77" s="16">
        <f t="shared" si="31"/>
        <v>0</v>
      </c>
      <c r="H77" s="16">
        <f t="shared" si="31"/>
        <v>0</v>
      </c>
      <c r="I77" s="16">
        <f t="shared" si="31"/>
        <v>0</v>
      </c>
      <c r="J77" s="16">
        <f t="shared" si="31"/>
        <v>0</v>
      </c>
      <c r="K77" s="16">
        <f t="shared" si="31"/>
        <v>0</v>
      </c>
      <c r="L77" s="16">
        <f t="shared" si="31"/>
        <v>0</v>
      </c>
      <c r="M77" s="16">
        <f t="shared" si="31"/>
        <v>0</v>
      </c>
      <c r="N77" s="16">
        <f t="shared" si="31"/>
        <v>0</v>
      </c>
      <c r="O77" s="16">
        <f t="shared" si="31"/>
        <v>0</v>
      </c>
      <c r="P77" s="16">
        <f t="shared" si="31"/>
        <v>0</v>
      </c>
      <c r="Q77" s="16">
        <f t="shared" si="31"/>
        <v>0</v>
      </c>
      <c r="R77" s="16">
        <f t="shared" si="31"/>
        <v>741.84</v>
      </c>
      <c r="S77" s="16"/>
      <c r="T77" s="10"/>
      <c r="U77" s="10"/>
      <c r="V77" s="10"/>
      <c r="W77" s="10"/>
      <c r="X77" s="16">
        <f>SUM(X78:X82)</f>
        <v>0</v>
      </c>
      <c r="Y77" s="10"/>
      <c r="Z77" s="10"/>
    </row>
    <row r="78" spans="1:26" ht="16.5" customHeight="1" x14ac:dyDescent="0.2">
      <c r="A78" s="17">
        <v>64</v>
      </c>
      <c r="B78" s="18" t="s">
        <v>98</v>
      </c>
      <c r="C78" s="19">
        <v>694.15</v>
      </c>
      <c r="D78" s="19"/>
      <c r="E78" s="20">
        <f t="shared" ref="E78:E82" si="32">C78+D78</f>
        <v>694.15</v>
      </c>
      <c r="F78" s="19">
        <v>694.15</v>
      </c>
      <c r="G78" s="19"/>
      <c r="H78" s="19"/>
      <c r="I78" s="19"/>
      <c r="J78" s="19"/>
      <c r="K78" s="19"/>
      <c r="L78" s="19"/>
      <c r="M78" s="19"/>
      <c r="N78" s="19"/>
      <c r="O78" s="19"/>
      <c r="P78" s="19"/>
      <c r="Q78" s="19"/>
      <c r="R78" s="20">
        <f t="shared" ref="R78:R82" si="33">SUM(F78:Q78)</f>
        <v>694.15</v>
      </c>
      <c r="S78" s="19"/>
      <c r="T78" s="10"/>
      <c r="U78" s="10"/>
      <c r="V78" s="10"/>
      <c r="W78" s="10"/>
      <c r="X78" s="19">
        <f t="shared" ref="X78:X82" si="34">E78-R78</f>
        <v>0</v>
      </c>
      <c r="Y78" s="10"/>
      <c r="Z78" s="10"/>
    </row>
    <row r="79" spans="1:26" ht="16.5" customHeight="1" x14ac:dyDescent="0.2">
      <c r="A79" s="17">
        <v>65</v>
      </c>
      <c r="B79" s="18" t="s">
        <v>99</v>
      </c>
      <c r="C79" s="19">
        <v>0</v>
      </c>
      <c r="D79" s="19"/>
      <c r="E79" s="20">
        <f t="shared" si="32"/>
        <v>0</v>
      </c>
      <c r="F79" s="19">
        <v>0</v>
      </c>
      <c r="G79" s="19"/>
      <c r="H79" s="19"/>
      <c r="I79" s="19"/>
      <c r="J79" s="19"/>
      <c r="K79" s="19"/>
      <c r="L79" s="19"/>
      <c r="M79" s="19"/>
      <c r="N79" s="19"/>
      <c r="O79" s="19"/>
      <c r="P79" s="19"/>
      <c r="Q79" s="19"/>
      <c r="R79" s="20">
        <f t="shared" si="33"/>
        <v>0</v>
      </c>
      <c r="S79" s="19"/>
      <c r="T79" s="10"/>
      <c r="U79" s="10"/>
      <c r="V79" s="10"/>
      <c r="W79" s="10"/>
      <c r="X79" s="19">
        <f t="shared" si="34"/>
        <v>0</v>
      </c>
      <c r="Y79" s="10"/>
      <c r="Z79" s="10"/>
    </row>
    <row r="80" spans="1:26" ht="16.5" customHeight="1" x14ac:dyDescent="0.2">
      <c r="A80" s="17">
        <v>66</v>
      </c>
      <c r="B80" s="18" t="s">
        <v>100</v>
      </c>
      <c r="C80" s="19">
        <v>14.72</v>
      </c>
      <c r="D80" s="19"/>
      <c r="E80" s="20">
        <f t="shared" si="32"/>
        <v>14.72</v>
      </c>
      <c r="F80" s="19">
        <v>14.72</v>
      </c>
      <c r="G80" s="19"/>
      <c r="H80" s="19"/>
      <c r="I80" s="19"/>
      <c r="J80" s="19"/>
      <c r="K80" s="19"/>
      <c r="L80" s="19"/>
      <c r="M80" s="19"/>
      <c r="N80" s="19"/>
      <c r="O80" s="19"/>
      <c r="P80" s="19"/>
      <c r="Q80" s="19"/>
      <c r="R80" s="20">
        <f t="shared" si="33"/>
        <v>14.72</v>
      </c>
      <c r="S80" s="19"/>
      <c r="T80" s="10"/>
      <c r="U80" s="10"/>
      <c r="V80" s="10"/>
      <c r="W80" s="10"/>
      <c r="X80" s="19">
        <f t="shared" si="34"/>
        <v>0</v>
      </c>
      <c r="Y80" s="10"/>
      <c r="Z80" s="10"/>
    </row>
    <row r="81" spans="1:26" ht="16.5" customHeight="1" x14ac:dyDescent="0.2">
      <c r="A81" s="17">
        <v>67</v>
      </c>
      <c r="B81" s="18" t="s">
        <v>101</v>
      </c>
      <c r="C81" s="19">
        <v>32.97</v>
      </c>
      <c r="D81" s="19"/>
      <c r="E81" s="20">
        <f t="shared" si="32"/>
        <v>32.97</v>
      </c>
      <c r="F81" s="19">
        <v>32.97</v>
      </c>
      <c r="G81" s="19"/>
      <c r="H81" s="19"/>
      <c r="I81" s="19"/>
      <c r="J81" s="19"/>
      <c r="K81" s="19"/>
      <c r="L81" s="19"/>
      <c r="M81" s="19"/>
      <c r="N81" s="19"/>
      <c r="O81" s="19"/>
      <c r="P81" s="19"/>
      <c r="Q81" s="19"/>
      <c r="R81" s="20">
        <f t="shared" si="33"/>
        <v>32.97</v>
      </c>
      <c r="S81" s="19"/>
      <c r="T81" s="10"/>
      <c r="U81" s="10"/>
      <c r="V81" s="10"/>
      <c r="W81" s="10"/>
      <c r="X81" s="19">
        <f t="shared" si="34"/>
        <v>0</v>
      </c>
      <c r="Y81" s="10"/>
      <c r="Z81" s="10"/>
    </row>
    <row r="82" spans="1:26" ht="16.5" customHeight="1" x14ac:dyDescent="0.2">
      <c r="A82" s="17">
        <v>68</v>
      </c>
      <c r="B82" s="18" t="s">
        <v>102</v>
      </c>
      <c r="C82" s="19">
        <v>0</v>
      </c>
      <c r="D82" s="19"/>
      <c r="E82" s="20">
        <f t="shared" si="32"/>
        <v>0</v>
      </c>
      <c r="F82" s="19">
        <v>0</v>
      </c>
      <c r="G82" s="19"/>
      <c r="H82" s="19"/>
      <c r="I82" s="19"/>
      <c r="J82" s="19"/>
      <c r="K82" s="19"/>
      <c r="L82" s="19"/>
      <c r="M82" s="19"/>
      <c r="N82" s="19"/>
      <c r="O82" s="19"/>
      <c r="P82" s="19"/>
      <c r="Q82" s="19"/>
      <c r="R82" s="20">
        <f t="shared" si="33"/>
        <v>0</v>
      </c>
      <c r="S82" s="19"/>
      <c r="T82" s="10"/>
      <c r="U82" s="10"/>
      <c r="V82" s="10"/>
      <c r="W82" s="10"/>
      <c r="X82" s="19">
        <f t="shared" si="34"/>
        <v>0</v>
      </c>
      <c r="Y82" s="10"/>
      <c r="Z82" s="10"/>
    </row>
    <row r="83" spans="1:26" ht="16.5" customHeight="1" x14ac:dyDescent="0.2">
      <c r="A83" s="14"/>
      <c r="B83" s="15" t="s">
        <v>103</v>
      </c>
      <c r="C83" s="16">
        <f t="shared" ref="C83:R83" si="35">SUM(C84:C87)</f>
        <v>43.81</v>
      </c>
      <c r="D83" s="16">
        <f t="shared" si="35"/>
        <v>0</v>
      </c>
      <c r="E83" s="16">
        <f t="shared" si="35"/>
        <v>43.81</v>
      </c>
      <c r="F83" s="16">
        <f t="shared" si="35"/>
        <v>19.559999999999999</v>
      </c>
      <c r="G83" s="16">
        <f t="shared" si="35"/>
        <v>0.75</v>
      </c>
      <c r="H83" s="16">
        <f t="shared" si="35"/>
        <v>0.75</v>
      </c>
      <c r="I83" s="16">
        <f t="shared" si="35"/>
        <v>0.75</v>
      </c>
      <c r="J83" s="16">
        <f t="shared" si="35"/>
        <v>7.75</v>
      </c>
      <c r="K83" s="16">
        <f t="shared" si="35"/>
        <v>2.75</v>
      </c>
      <c r="L83" s="16">
        <f t="shared" si="35"/>
        <v>0.75</v>
      </c>
      <c r="M83" s="16">
        <f t="shared" si="35"/>
        <v>7.75</v>
      </c>
      <c r="N83" s="16">
        <f t="shared" si="35"/>
        <v>0.75</v>
      </c>
      <c r="O83" s="16">
        <f t="shared" si="35"/>
        <v>0.75</v>
      </c>
      <c r="P83" s="16">
        <f t="shared" si="35"/>
        <v>0.75</v>
      </c>
      <c r="Q83" s="16">
        <f t="shared" si="35"/>
        <v>0.75</v>
      </c>
      <c r="R83" s="16">
        <f t="shared" si="35"/>
        <v>43.810000000000016</v>
      </c>
      <c r="S83" s="16"/>
      <c r="T83" s="10"/>
      <c r="U83" s="10"/>
      <c r="V83" s="10"/>
      <c r="W83" s="10"/>
      <c r="X83" s="16">
        <f>SUM(X84:X87)</f>
        <v>0</v>
      </c>
      <c r="Y83" s="10"/>
      <c r="Z83" s="10"/>
    </row>
    <row r="84" spans="1:26" ht="16.5" customHeight="1" x14ac:dyDescent="0.2">
      <c r="A84" s="17">
        <v>69</v>
      </c>
      <c r="B84" s="18" t="s">
        <v>104</v>
      </c>
      <c r="C84" s="19">
        <v>15.75</v>
      </c>
      <c r="D84" s="19"/>
      <c r="E84" s="20">
        <f t="shared" ref="E84:E87" si="36">C84+D84</f>
        <v>15.75</v>
      </c>
      <c r="F84" s="19">
        <v>0.1</v>
      </c>
      <c r="G84" s="19">
        <v>0.15</v>
      </c>
      <c r="H84" s="19">
        <v>0.15</v>
      </c>
      <c r="I84" s="19">
        <v>0.15</v>
      </c>
      <c r="J84" s="19">
        <v>7.15</v>
      </c>
      <c r="K84" s="19">
        <v>0.15</v>
      </c>
      <c r="L84" s="19">
        <v>0.15</v>
      </c>
      <c r="M84" s="19">
        <v>7.15</v>
      </c>
      <c r="N84" s="19">
        <v>0.15</v>
      </c>
      <c r="O84" s="19">
        <v>0.15</v>
      </c>
      <c r="P84" s="19">
        <v>0.15</v>
      </c>
      <c r="Q84" s="19">
        <v>0.15</v>
      </c>
      <c r="R84" s="20">
        <f t="shared" ref="R84:R87" si="37">SUM(F84:Q84)</f>
        <v>15.750000000000002</v>
      </c>
      <c r="S84" s="19"/>
      <c r="T84" s="10"/>
      <c r="U84" s="10"/>
      <c r="V84" s="10"/>
      <c r="W84" s="10"/>
      <c r="X84" s="19">
        <f t="shared" ref="X84:X87" si="38">E84-R84</f>
        <v>0</v>
      </c>
      <c r="Y84" s="10"/>
      <c r="Z84" s="10"/>
    </row>
    <row r="85" spans="1:26" ht="16.5" customHeight="1" x14ac:dyDescent="0.2">
      <c r="A85" s="17">
        <v>70</v>
      </c>
      <c r="B85" s="18" t="s">
        <v>105</v>
      </c>
      <c r="C85" s="19">
        <v>3.51</v>
      </c>
      <c r="D85" s="19"/>
      <c r="E85" s="20">
        <f t="shared" si="36"/>
        <v>3.51</v>
      </c>
      <c r="F85" s="19">
        <v>3.51</v>
      </c>
      <c r="G85" s="19">
        <v>0</v>
      </c>
      <c r="H85" s="19">
        <v>0</v>
      </c>
      <c r="I85" s="19">
        <v>0</v>
      </c>
      <c r="J85" s="19">
        <v>0</v>
      </c>
      <c r="K85" s="19">
        <v>0</v>
      </c>
      <c r="L85" s="19">
        <v>0</v>
      </c>
      <c r="M85" s="19">
        <v>0</v>
      </c>
      <c r="N85" s="19">
        <v>0</v>
      </c>
      <c r="O85" s="19">
        <v>0</v>
      </c>
      <c r="P85" s="19">
        <v>0</v>
      </c>
      <c r="Q85" s="19">
        <v>0</v>
      </c>
      <c r="R85" s="20">
        <f t="shared" si="37"/>
        <v>3.51</v>
      </c>
      <c r="S85" s="19"/>
      <c r="T85" s="10"/>
      <c r="U85" s="10"/>
      <c r="V85" s="10"/>
      <c r="W85" s="10"/>
      <c r="X85" s="19">
        <f t="shared" si="38"/>
        <v>0</v>
      </c>
      <c r="Y85" s="10"/>
      <c r="Z85" s="10"/>
    </row>
    <row r="86" spans="1:26" ht="16.5" customHeight="1" x14ac:dyDescent="0.2">
      <c r="A86" s="17">
        <v>71</v>
      </c>
      <c r="B86" s="18" t="s">
        <v>106</v>
      </c>
      <c r="C86" s="19">
        <v>2</v>
      </c>
      <c r="D86" s="19"/>
      <c r="E86" s="20">
        <f t="shared" si="36"/>
        <v>2</v>
      </c>
      <c r="F86" s="19">
        <v>0</v>
      </c>
      <c r="G86" s="19">
        <v>0</v>
      </c>
      <c r="H86" s="19">
        <v>0</v>
      </c>
      <c r="I86" s="19">
        <v>0</v>
      </c>
      <c r="J86" s="19">
        <v>0</v>
      </c>
      <c r="K86" s="19">
        <v>2</v>
      </c>
      <c r="L86" s="19">
        <v>0</v>
      </c>
      <c r="M86" s="19">
        <v>0</v>
      </c>
      <c r="N86" s="19">
        <v>0</v>
      </c>
      <c r="O86" s="19">
        <v>0</v>
      </c>
      <c r="P86" s="19">
        <v>0</v>
      </c>
      <c r="Q86" s="19">
        <v>0</v>
      </c>
      <c r="R86" s="20">
        <f t="shared" si="37"/>
        <v>2</v>
      </c>
      <c r="S86" s="19"/>
      <c r="T86" s="10"/>
      <c r="U86" s="10"/>
      <c r="V86" s="10"/>
      <c r="W86" s="10"/>
      <c r="X86" s="19">
        <f t="shared" si="38"/>
        <v>0</v>
      </c>
      <c r="Y86" s="10"/>
      <c r="Z86" s="10"/>
    </row>
    <row r="87" spans="1:26" ht="16.5" customHeight="1" x14ac:dyDescent="0.2">
      <c r="A87" s="17">
        <v>72</v>
      </c>
      <c r="B87" s="18" t="s">
        <v>107</v>
      </c>
      <c r="C87" s="19">
        <v>22.55</v>
      </c>
      <c r="D87" s="19"/>
      <c r="E87" s="20">
        <f t="shared" si="36"/>
        <v>22.55</v>
      </c>
      <c r="F87" s="19">
        <f>6.34+9.61</f>
        <v>15.95</v>
      </c>
      <c r="G87" s="19">
        <v>0.6</v>
      </c>
      <c r="H87" s="19">
        <v>0.6</v>
      </c>
      <c r="I87" s="19">
        <v>0.6</v>
      </c>
      <c r="J87" s="19">
        <v>0.6</v>
      </c>
      <c r="K87" s="19">
        <v>0.6</v>
      </c>
      <c r="L87" s="19">
        <v>0.6</v>
      </c>
      <c r="M87" s="19">
        <v>0.6</v>
      </c>
      <c r="N87" s="19">
        <v>0.6</v>
      </c>
      <c r="O87" s="19">
        <v>0.6</v>
      </c>
      <c r="P87" s="19">
        <v>0.6</v>
      </c>
      <c r="Q87" s="19">
        <v>0.6</v>
      </c>
      <c r="R87" s="20">
        <f t="shared" si="37"/>
        <v>22.550000000000015</v>
      </c>
      <c r="S87" s="19"/>
      <c r="T87" s="10"/>
      <c r="U87" s="10"/>
      <c r="V87" s="10"/>
      <c r="W87" s="10"/>
      <c r="X87" s="19">
        <f t="shared" si="38"/>
        <v>0</v>
      </c>
      <c r="Y87" s="10"/>
      <c r="Z87" s="10"/>
    </row>
    <row r="88" spans="1:26" ht="16.5" customHeight="1" x14ac:dyDescent="0.2">
      <c r="A88" s="14"/>
      <c r="B88" s="15" t="s">
        <v>108</v>
      </c>
      <c r="C88" s="16">
        <f t="shared" ref="C88:R88" si="39">SUM(C89:C100)</f>
        <v>1690.18</v>
      </c>
      <c r="D88" s="16">
        <f t="shared" si="39"/>
        <v>0</v>
      </c>
      <c r="E88" s="16">
        <f t="shared" si="39"/>
        <v>1690.18</v>
      </c>
      <c r="F88" s="16">
        <f t="shared" si="39"/>
        <v>1217.9100000000001</v>
      </c>
      <c r="G88" s="16">
        <f t="shared" si="39"/>
        <v>173.95</v>
      </c>
      <c r="H88" s="16">
        <f t="shared" si="39"/>
        <v>51.26</v>
      </c>
      <c r="I88" s="16">
        <f t="shared" si="39"/>
        <v>0</v>
      </c>
      <c r="J88" s="16">
        <f t="shared" si="39"/>
        <v>71.22</v>
      </c>
      <c r="K88" s="16">
        <f t="shared" si="39"/>
        <v>0</v>
      </c>
      <c r="L88" s="16">
        <f t="shared" si="39"/>
        <v>37.28</v>
      </c>
      <c r="M88" s="16">
        <f t="shared" si="39"/>
        <v>73.77000000000001</v>
      </c>
      <c r="N88" s="16">
        <f t="shared" si="39"/>
        <v>0</v>
      </c>
      <c r="O88" s="16">
        <f t="shared" si="39"/>
        <v>36.46</v>
      </c>
      <c r="P88" s="16">
        <f t="shared" si="39"/>
        <v>0</v>
      </c>
      <c r="Q88" s="16">
        <f t="shared" si="39"/>
        <v>28.33</v>
      </c>
      <c r="R88" s="16">
        <f t="shared" si="39"/>
        <v>1690.18</v>
      </c>
      <c r="S88" s="16"/>
      <c r="T88" s="10"/>
      <c r="U88" s="10"/>
      <c r="V88" s="10"/>
      <c r="W88" s="10"/>
      <c r="X88" s="16">
        <f>SUM(X89:X100)</f>
        <v>0</v>
      </c>
      <c r="Y88" s="10"/>
      <c r="Z88" s="10"/>
    </row>
    <row r="89" spans="1:26" ht="16.5" customHeight="1" x14ac:dyDescent="0.2">
      <c r="A89" s="17">
        <v>73.099999999999994</v>
      </c>
      <c r="B89" s="18" t="s">
        <v>109</v>
      </c>
      <c r="C89" s="19">
        <v>422.52</v>
      </c>
      <c r="D89" s="19"/>
      <c r="E89" s="20">
        <f t="shared" ref="E89:E100" si="40">C89+D89</f>
        <v>422.52</v>
      </c>
      <c r="F89" s="19">
        <v>271.35000000000002</v>
      </c>
      <c r="G89" s="19">
        <v>25.34</v>
      </c>
      <c r="H89" s="19">
        <v>21.51</v>
      </c>
      <c r="I89" s="19">
        <v>0</v>
      </c>
      <c r="J89" s="19">
        <v>27</v>
      </c>
      <c r="K89" s="19">
        <v>0</v>
      </c>
      <c r="L89" s="19">
        <v>16.37</v>
      </c>
      <c r="M89" s="19">
        <v>22.02</v>
      </c>
      <c r="N89" s="19">
        <v>0</v>
      </c>
      <c r="O89" s="19">
        <v>19.95</v>
      </c>
      <c r="P89" s="19">
        <v>0</v>
      </c>
      <c r="Q89" s="19">
        <v>18.98</v>
      </c>
      <c r="R89" s="20">
        <f t="shared" ref="R89:R100" si="41">SUM(F89:Q89)</f>
        <v>422.52</v>
      </c>
      <c r="S89" s="19"/>
      <c r="T89" s="10"/>
      <c r="U89" s="10"/>
      <c r="V89" s="10"/>
      <c r="W89" s="10"/>
      <c r="X89" s="19">
        <f t="shared" ref="X89:X100" si="42">E89-R89</f>
        <v>0</v>
      </c>
      <c r="Y89" s="10"/>
      <c r="Z89" s="10"/>
    </row>
    <row r="90" spans="1:26" ht="16.5" customHeight="1" x14ac:dyDescent="0.2">
      <c r="A90" s="17">
        <v>73.2</v>
      </c>
      <c r="B90" s="18" t="s">
        <v>110</v>
      </c>
      <c r="C90" s="19">
        <v>14.7</v>
      </c>
      <c r="D90" s="19"/>
      <c r="E90" s="20">
        <f t="shared" si="40"/>
        <v>14.7</v>
      </c>
      <c r="F90" s="19">
        <v>14.7</v>
      </c>
      <c r="G90" s="19">
        <v>0</v>
      </c>
      <c r="H90" s="19">
        <v>0</v>
      </c>
      <c r="I90" s="19">
        <v>0</v>
      </c>
      <c r="J90" s="19">
        <v>0</v>
      </c>
      <c r="K90" s="19">
        <v>0</v>
      </c>
      <c r="L90" s="19">
        <v>0</v>
      </c>
      <c r="M90" s="19">
        <v>0</v>
      </c>
      <c r="N90" s="19">
        <v>0</v>
      </c>
      <c r="O90" s="19">
        <v>0</v>
      </c>
      <c r="P90" s="19">
        <v>0</v>
      </c>
      <c r="Q90" s="19">
        <v>0</v>
      </c>
      <c r="R90" s="20">
        <f t="shared" si="41"/>
        <v>14.7</v>
      </c>
      <c r="S90" s="19"/>
      <c r="T90" s="10"/>
      <c r="U90" s="10"/>
      <c r="V90" s="10"/>
      <c r="W90" s="10"/>
      <c r="X90" s="19">
        <f t="shared" si="42"/>
        <v>0</v>
      </c>
      <c r="Y90" s="10"/>
      <c r="Z90" s="10"/>
    </row>
    <row r="91" spans="1:26" ht="16.5" customHeight="1" x14ac:dyDescent="0.2">
      <c r="A91" s="17">
        <v>73.3</v>
      </c>
      <c r="B91" s="18" t="s">
        <v>111</v>
      </c>
      <c r="C91" s="19">
        <v>7.5</v>
      </c>
      <c r="D91" s="19"/>
      <c r="E91" s="20">
        <f t="shared" si="40"/>
        <v>7.5</v>
      </c>
      <c r="F91" s="19">
        <v>7.5</v>
      </c>
      <c r="G91" s="19"/>
      <c r="H91" s="19"/>
      <c r="I91" s="19"/>
      <c r="J91" s="19"/>
      <c r="K91" s="19"/>
      <c r="L91" s="19"/>
      <c r="M91" s="19"/>
      <c r="N91" s="19"/>
      <c r="O91" s="19"/>
      <c r="P91" s="19"/>
      <c r="Q91" s="19"/>
      <c r="R91" s="20">
        <f t="shared" si="41"/>
        <v>7.5</v>
      </c>
      <c r="S91" s="19"/>
      <c r="T91" s="10"/>
      <c r="U91" s="10"/>
      <c r="V91" s="10"/>
      <c r="W91" s="10"/>
      <c r="X91" s="19">
        <f t="shared" si="42"/>
        <v>0</v>
      </c>
      <c r="Y91" s="10"/>
      <c r="Z91" s="10"/>
    </row>
    <row r="92" spans="1:26" ht="16.5" customHeight="1" x14ac:dyDescent="0.2">
      <c r="A92" s="17">
        <v>73.400000000000006</v>
      </c>
      <c r="B92" s="18" t="s">
        <v>112</v>
      </c>
      <c r="C92" s="19">
        <v>2.2000000000000002</v>
      </c>
      <c r="D92" s="19"/>
      <c r="E92" s="20">
        <f t="shared" si="40"/>
        <v>2.2000000000000002</v>
      </c>
      <c r="F92" s="19">
        <v>2.2000000000000002</v>
      </c>
      <c r="G92" s="19"/>
      <c r="H92" s="19"/>
      <c r="I92" s="19"/>
      <c r="J92" s="19"/>
      <c r="K92" s="19"/>
      <c r="L92" s="19"/>
      <c r="M92" s="19"/>
      <c r="N92" s="19"/>
      <c r="O92" s="19"/>
      <c r="P92" s="19"/>
      <c r="Q92" s="19"/>
      <c r="R92" s="20">
        <f t="shared" si="41"/>
        <v>2.2000000000000002</v>
      </c>
      <c r="S92" s="19"/>
      <c r="T92" s="10"/>
      <c r="U92" s="10"/>
      <c r="V92" s="10"/>
      <c r="W92" s="10"/>
      <c r="X92" s="19">
        <f t="shared" si="42"/>
        <v>0</v>
      </c>
      <c r="Y92" s="10"/>
      <c r="Z92" s="10"/>
    </row>
    <row r="93" spans="1:26" ht="16.5" customHeight="1" x14ac:dyDescent="0.2">
      <c r="A93" s="17">
        <v>74</v>
      </c>
      <c r="B93" s="18" t="s">
        <v>113</v>
      </c>
      <c r="C93" s="19">
        <v>120.4</v>
      </c>
      <c r="D93" s="19"/>
      <c r="E93" s="20">
        <f t="shared" si="40"/>
        <v>120.4</v>
      </c>
      <c r="F93" s="19">
        <v>120.4</v>
      </c>
      <c r="G93" s="19"/>
      <c r="H93" s="19"/>
      <c r="I93" s="19"/>
      <c r="J93" s="19"/>
      <c r="K93" s="19"/>
      <c r="L93" s="19"/>
      <c r="M93" s="19"/>
      <c r="N93" s="19"/>
      <c r="O93" s="19"/>
      <c r="P93" s="19"/>
      <c r="Q93" s="19"/>
      <c r="R93" s="20">
        <f t="shared" si="41"/>
        <v>120.4</v>
      </c>
      <c r="S93" s="19"/>
      <c r="T93" s="10"/>
      <c r="U93" s="10"/>
      <c r="V93" s="10"/>
      <c r="W93" s="10"/>
      <c r="X93" s="19">
        <f t="shared" si="42"/>
        <v>0</v>
      </c>
      <c r="Y93" s="10"/>
      <c r="Z93" s="10"/>
    </row>
    <row r="94" spans="1:26" ht="16.5" customHeight="1" x14ac:dyDescent="0.2">
      <c r="A94" s="17">
        <v>75.099999999999994</v>
      </c>
      <c r="B94" s="18" t="s">
        <v>114</v>
      </c>
      <c r="C94" s="19">
        <v>395.55</v>
      </c>
      <c r="D94" s="19"/>
      <c r="E94" s="20">
        <f t="shared" si="40"/>
        <v>395.55</v>
      </c>
      <c r="F94" s="19">
        <v>366.5</v>
      </c>
      <c r="G94" s="19">
        <v>20.059999999999999</v>
      </c>
      <c r="H94" s="19">
        <v>2.92</v>
      </c>
      <c r="I94" s="19"/>
      <c r="J94" s="19">
        <v>3.95</v>
      </c>
      <c r="K94" s="19"/>
      <c r="L94" s="19">
        <v>0</v>
      </c>
      <c r="M94" s="19">
        <v>2.12</v>
      </c>
      <c r="N94" s="19"/>
      <c r="O94" s="19">
        <v>0</v>
      </c>
      <c r="P94" s="19"/>
      <c r="Q94" s="19">
        <v>0</v>
      </c>
      <c r="R94" s="20">
        <f t="shared" si="41"/>
        <v>395.55</v>
      </c>
      <c r="S94" s="19"/>
      <c r="T94" s="10"/>
      <c r="U94" s="10"/>
      <c r="V94" s="10"/>
      <c r="W94" s="10"/>
      <c r="X94" s="19">
        <f t="shared" si="42"/>
        <v>0</v>
      </c>
      <c r="Y94" s="10"/>
      <c r="Z94" s="10"/>
    </row>
    <row r="95" spans="1:26" ht="16.5" customHeight="1" x14ac:dyDescent="0.2">
      <c r="A95" s="17">
        <v>75.2</v>
      </c>
      <c r="B95" s="18" t="s">
        <v>115</v>
      </c>
      <c r="C95" s="19">
        <v>10</v>
      </c>
      <c r="D95" s="19"/>
      <c r="E95" s="20">
        <f t="shared" si="40"/>
        <v>10</v>
      </c>
      <c r="F95" s="19">
        <v>10</v>
      </c>
      <c r="G95" s="19"/>
      <c r="H95" s="19"/>
      <c r="I95" s="19"/>
      <c r="J95" s="19"/>
      <c r="K95" s="19"/>
      <c r="L95" s="19"/>
      <c r="M95" s="19"/>
      <c r="N95" s="19"/>
      <c r="O95" s="19"/>
      <c r="P95" s="19"/>
      <c r="Q95" s="19"/>
      <c r="R95" s="20">
        <f t="shared" si="41"/>
        <v>10</v>
      </c>
      <c r="S95" s="19"/>
      <c r="T95" s="10"/>
      <c r="U95" s="10"/>
      <c r="V95" s="10"/>
      <c r="W95" s="10"/>
      <c r="X95" s="19">
        <f t="shared" si="42"/>
        <v>0</v>
      </c>
      <c r="Y95" s="10"/>
      <c r="Z95" s="10"/>
    </row>
    <row r="96" spans="1:26" ht="16.5" customHeight="1" x14ac:dyDescent="0.2">
      <c r="A96" s="17">
        <v>76</v>
      </c>
      <c r="B96" s="18" t="s">
        <v>116</v>
      </c>
      <c r="C96" s="19">
        <v>238.68</v>
      </c>
      <c r="D96" s="19"/>
      <c r="E96" s="20">
        <f t="shared" si="40"/>
        <v>238.68</v>
      </c>
      <c r="F96" s="19">
        <v>238.68</v>
      </c>
      <c r="G96" s="19"/>
      <c r="H96" s="19"/>
      <c r="I96" s="19"/>
      <c r="J96" s="19"/>
      <c r="K96" s="19"/>
      <c r="L96" s="19"/>
      <c r="M96" s="19"/>
      <c r="N96" s="19"/>
      <c r="O96" s="19"/>
      <c r="P96" s="19"/>
      <c r="Q96" s="19"/>
      <c r="R96" s="20">
        <f t="shared" si="41"/>
        <v>238.68</v>
      </c>
      <c r="S96" s="19"/>
      <c r="T96" s="10"/>
      <c r="U96" s="10"/>
      <c r="V96" s="10"/>
      <c r="W96" s="10"/>
      <c r="X96" s="19">
        <f t="shared" si="42"/>
        <v>0</v>
      </c>
      <c r="Y96" s="10"/>
      <c r="Z96" s="10"/>
    </row>
    <row r="97" spans="1:26" ht="16.5" customHeight="1" x14ac:dyDescent="0.2">
      <c r="A97" s="17">
        <v>77</v>
      </c>
      <c r="B97" s="18" t="s">
        <v>117</v>
      </c>
      <c r="C97" s="19">
        <v>78.900000000000006</v>
      </c>
      <c r="D97" s="19"/>
      <c r="E97" s="20">
        <f t="shared" si="40"/>
        <v>78.900000000000006</v>
      </c>
      <c r="F97" s="19">
        <v>78.900000000000006</v>
      </c>
      <c r="G97" s="19"/>
      <c r="H97" s="19"/>
      <c r="I97" s="19"/>
      <c r="J97" s="19"/>
      <c r="K97" s="19"/>
      <c r="L97" s="19"/>
      <c r="M97" s="19"/>
      <c r="N97" s="19"/>
      <c r="O97" s="19"/>
      <c r="P97" s="19"/>
      <c r="Q97" s="19"/>
      <c r="R97" s="20">
        <f t="shared" si="41"/>
        <v>78.900000000000006</v>
      </c>
      <c r="S97" s="19"/>
      <c r="T97" s="10"/>
      <c r="U97" s="10"/>
      <c r="V97" s="10"/>
      <c r="W97" s="10"/>
      <c r="X97" s="19">
        <f t="shared" si="42"/>
        <v>0</v>
      </c>
      <c r="Y97" s="10"/>
      <c r="Z97" s="10"/>
    </row>
    <row r="98" spans="1:26" ht="16.5" customHeight="1" x14ac:dyDescent="0.2">
      <c r="A98" s="17">
        <v>78</v>
      </c>
      <c r="B98" s="18" t="s">
        <v>118</v>
      </c>
      <c r="C98" s="19">
        <v>102.68</v>
      </c>
      <c r="D98" s="19"/>
      <c r="E98" s="20">
        <f t="shared" si="40"/>
        <v>102.68</v>
      </c>
      <c r="F98" s="19">
        <v>68.680000000000007</v>
      </c>
      <c r="G98" s="19">
        <v>7</v>
      </c>
      <c r="H98" s="19">
        <v>5</v>
      </c>
      <c r="I98" s="19"/>
      <c r="J98" s="19">
        <v>5</v>
      </c>
      <c r="K98" s="19"/>
      <c r="L98" s="19">
        <v>4</v>
      </c>
      <c r="M98" s="19">
        <v>6</v>
      </c>
      <c r="N98" s="19"/>
      <c r="O98" s="19">
        <v>4</v>
      </c>
      <c r="P98" s="19"/>
      <c r="Q98" s="19">
        <v>3</v>
      </c>
      <c r="R98" s="20">
        <f t="shared" si="41"/>
        <v>102.68</v>
      </c>
      <c r="S98" s="19"/>
      <c r="T98" s="10"/>
      <c r="U98" s="10"/>
      <c r="V98" s="10"/>
      <c r="W98" s="10"/>
      <c r="X98" s="19">
        <f t="shared" si="42"/>
        <v>0</v>
      </c>
      <c r="Y98" s="10"/>
      <c r="Z98" s="10"/>
    </row>
    <row r="99" spans="1:26" ht="16.5" customHeight="1" x14ac:dyDescent="0.2">
      <c r="A99" s="17">
        <v>79.099999999999994</v>
      </c>
      <c r="B99" s="18" t="s">
        <v>42</v>
      </c>
      <c r="C99" s="19">
        <v>258.05</v>
      </c>
      <c r="D99" s="19"/>
      <c r="E99" s="20">
        <f t="shared" si="40"/>
        <v>258.05</v>
      </c>
      <c r="F99" s="19">
        <v>0</v>
      </c>
      <c r="G99" s="19">
        <v>121.55</v>
      </c>
      <c r="H99" s="19">
        <v>21.83</v>
      </c>
      <c r="I99" s="19"/>
      <c r="J99" s="19">
        <v>35.270000000000003</v>
      </c>
      <c r="K99" s="19"/>
      <c r="L99" s="19">
        <v>16.91</v>
      </c>
      <c r="M99" s="19">
        <v>43.63</v>
      </c>
      <c r="N99" s="19"/>
      <c r="O99" s="19">
        <v>12.51</v>
      </c>
      <c r="P99" s="19"/>
      <c r="Q99" s="19">
        <v>6.35</v>
      </c>
      <c r="R99" s="20">
        <f t="shared" si="41"/>
        <v>258.05</v>
      </c>
      <c r="S99" s="19"/>
      <c r="T99" s="10"/>
      <c r="U99" s="10"/>
      <c r="V99" s="10"/>
      <c r="W99" s="10"/>
      <c r="X99" s="19">
        <f t="shared" si="42"/>
        <v>0</v>
      </c>
      <c r="Y99" s="10"/>
      <c r="Z99" s="10"/>
    </row>
    <row r="100" spans="1:26" ht="16.5" customHeight="1" x14ac:dyDescent="0.2">
      <c r="A100" s="17">
        <v>79.2</v>
      </c>
      <c r="B100" s="18" t="s">
        <v>119</v>
      </c>
      <c r="C100" s="19">
        <v>39</v>
      </c>
      <c r="D100" s="19"/>
      <c r="E100" s="20">
        <f t="shared" si="40"/>
        <v>39</v>
      </c>
      <c r="F100" s="19">
        <v>39</v>
      </c>
      <c r="G100" s="19"/>
      <c r="H100" s="19"/>
      <c r="I100" s="19"/>
      <c r="J100" s="19"/>
      <c r="K100" s="19"/>
      <c r="L100" s="19"/>
      <c r="M100" s="19"/>
      <c r="N100" s="19"/>
      <c r="O100" s="19"/>
      <c r="P100" s="19"/>
      <c r="Q100" s="19"/>
      <c r="R100" s="20">
        <f t="shared" si="41"/>
        <v>39</v>
      </c>
      <c r="S100" s="19"/>
      <c r="T100" s="10"/>
      <c r="U100" s="10"/>
      <c r="V100" s="10"/>
      <c r="W100" s="10"/>
      <c r="X100" s="19">
        <f t="shared" si="42"/>
        <v>0</v>
      </c>
      <c r="Y100" s="10"/>
      <c r="Z100" s="10"/>
    </row>
    <row r="101" spans="1:26" ht="16.5" customHeight="1" x14ac:dyDescent="0.2">
      <c r="A101" s="14"/>
      <c r="B101" s="15" t="s">
        <v>120</v>
      </c>
      <c r="C101" s="16">
        <f t="shared" ref="C101:R101" si="43">SUM(C102:C105)</f>
        <v>186.52999999999997</v>
      </c>
      <c r="D101" s="16">
        <f t="shared" si="43"/>
        <v>0</v>
      </c>
      <c r="E101" s="16">
        <f t="shared" si="43"/>
        <v>186.52999999999997</v>
      </c>
      <c r="F101" s="16">
        <f t="shared" si="43"/>
        <v>170.86</v>
      </c>
      <c r="G101" s="16">
        <f t="shared" si="43"/>
        <v>3.6760000000000002</v>
      </c>
      <c r="H101" s="16">
        <f t="shared" si="43"/>
        <v>1.1990000000000001</v>
      </c>
      <c r="I101" s="16">
        <f t="shared" si="43"/>
        <v>1.1990000000000001</v>
      </c>
      <c r="J101" s="16">
        <f t="shared" si="43"/>
        <v>1.1990000000000001</v>
      </c>
      <c r="K101" s="16">
        <f t="shared" si="43"/>
        <v>1.1990000000000001</v>
      </c>
      <c r="L101" s="16">
        <f t="shared" si="43"/>
        <v>1.1990000000000001</v>
      </c>
      <c r="M101" s="16">
        <f t="shared" si="43"/>
        <v>1.1990000000000001</v>
      </c>
      <c r="N101" s="16">
        <f t="shared" si="43"/>
        <v>1.1990000000000001</v>
      </c>
      <c r="O101" s="16">
        <f t="shared" si="43"/>
        <v>1.1990000000000001</v>
      </c>
      <c r="P101" s="16">
        <f t="shared" si="43"/>
        <v>1.1990000000000001</v>
      </c>
      <c r="Q101" s="16">
        <f t="shared" si="43"/>
        <v>1.1990000000000001</v>
      </c>
      <c r="R101" s="16">
        <f t="shared" si="43"/>
        <v>186.52600000000001</v>
      </c>
      <c r="S101" s="16"/>
      <c r="T101" s="10"/>
      <c r="U101" s="10"/>
      <c r="V101" s="10"/>
      <c r="W101" s="10"/>
      <c r="X101" s="16">
        <f>SUM(X102:X105)</f>
        <v>3.9999999999960067E-3</v>
      </c>
      <c r="Y101" s="10"/>
      <c r="Z101" s="10"/>
    </row>
    <row r="102" spans="1:26" ht="16.5" customHeight="1" x14ac:dyDescent="0.2">
      <c r="A102" s="17">
        <v>80</v>
      </c>
      <c r="B102" s="18" t="s">
        <v>121</v>
      </c>
      <c r="C102" s="19">
        <v>11.45</v>
      </c>
      <c r="D102" s="19"/>
      <c r="E102" s="20">
        <f t="shared" ref="E102:E108" si="44">C102+D102</f>
        <v>11.45</v>
      </c>
      <c r="F102" s="22">
        <v>7.75</v>
      </c>
      <c r="G102" s="23">
        <v>0.33600000000000002</v>
      </c>
      <c r="H102" s="23">
        <v>0.33600000000000002</v>
      </c>
      <c r="I102" s="23">
        <v>0.33600000000000002</v>
      </c>
      <c r="J102" s="23">
        <v>0.33600000000000002</v>
      </c>
      <c r="K102" s="23">
        <v>0.33600000000000002</v>
      </c>
      <c r="L102" s="23">
        <v>0.33600000000000002</v>
      </c>
      <c r="M102" s="23">
        <v>0.33600000000000002</v>
      </c>
      <c r="N102" s="23">
        <v>0.33600000000000002</v>
      </c>
      <c r="O102" s="23">
        <v>0.33600000000000002</v>
      </c>
      <c r="P102" s="23">
        <v>0.33600000000000002</v>
      </c>
      <c r="Q102" s="23">
        <v>0.33600000000000002</v>
      </c>
      <c r="R102" s="20">
        <f t="shared" ref="R102:R108" si="45">SUM(F102:Q102)</f>
        <v>11.446000000000003</v>
      </c>
      <c r="S102" s="19"/>
      <c r="T102" s="10"/>
      <c r="U102" s="10"/>
      <c r="V102" s="10"/>
      <c r="W102" s="10"/>
      <c r="X102" s="19">
        <f t="shared" ref="X102:X108" si="46">E102-R102</f>
        <v>3.9999999999960067E-3</v>
      </c>
      <c r="Y102" s="10"/>
      <c r="Z102" s="10"/>
    </row>
    <row r="103" spans="1:26" ht="16.5" customHeight="1" x14ac:dyDescent="0.2">
      <c r="A103" s="17">
        <v>81</v>
      </c>
      <c r="B103" s="18" t="s">
        <v>122</v>
      </c>
      <c r="C103" s="19">
        <v>155.66999999999999</v>
      </c>
      <c r="D103" s="19"/>
      <c r="E103" s="20">
        <f t="shared" si="44"/>
        <v>155.66999999999999</v>
      </c>
      <c r="F103" s="25">
        <v>149.31</v>
      </c>
      <c r="G103" s="26">
        <v>1.36</v>
      </c>
      <c r="H103" s="26">
        <v>0.5</v>
      </c>
      <c r="I103" s="26">
        <v>0.5</v>
      </c>
      <c r="J103" s="26">
        <v>0.5</v>
      </c>
      <c r="K103" s="26">
        <v>0.5</v>
      </c>
      <c r="L103" s="26">
        <v>0.5</v>
      </c>
      <c r="M103" s="26">
        <v>0.5</v>
      </c>
      <c r="N103" s="26">
        <v>0.5</v>
      </c>
      <c r="O103" s="26">
        <v>0.5</v>
      </c>
      <c r="P103" s="26">
        <v>0.5</v>
      </c>
      <c r="Q103" s="26">
        <v>0.5</v>
      </c>
      <c r="R103" s="20">
        <f t="shared" si="45"/>
        <v>155.67000000000002</v>
      </c>
      <c r="S103" s="19"/>
      <c r="T103" s="10"/>
      <c r="U103" s="10"/>
      <c r="V103" s="10"/>
      <c r="W103" s="10"/>
      <c r="X103" s="19">
        <f t="shared" si="46"/>
        <v>0</v>
      </c>
      <c r="Y103" s="10"/>
      <c r="Z103" s="10"/>
    </row>
    <row r="104" spans="1:26" ht="16.5" customHeight="1" x14ac:dyDescent="0.2">
      <c r="A104" s="17">
        <v>82</v>
      </c>
      <c r="B104" s="18" t="s">
        <v>123</v>
      </c>
      <c r="C104" s="19">
        <v>0</v>
      </c>
      <c r="D104" s="19"/>
      <c r="E104" s="20">
        <f t="shared" si="44"/>
        <v>0</v>
      </c>
      <c r="F104" s="25"/>
      <c r="G104" s="26"/>
      <c r="H104" s="26"/>
      <c r="I104" s="26"/>
      <c r="J104" s="26"/>
      <c r="K104" s="26"/>
      <c r="L104" s="26"/>
      <c r="M104" s="26"/>
      <c r="N104" s="26"/>
      <c r="O104" s="26"/>
      <c r="P104" s="26"/>
      <c r="Q104" s="26"/>
      <c r="R104" s="20">
        <f t="shared" si="45"/>
        <v>0</v>
      </c>
      <c r="S104" s="19"/>
      <c r="T104" s="10"/>
      <c r="U104" s="10"/>
      <c r="V104" s="10"/>
      <c r="W104" s="10"/>
      <c r="X104" s="19">
        <f t="shared" si="46"/>
        <v>0</v>
      </c>
      <c r="Y104" s="10"/>
      <c r="Z104" s="10"/>
    </row>
    <row r="105" spans="1:26" ht="16.5" customHeight="1" x14ac:dyDescent="0.2">
      <c r="A105" s="17">
        <v>83</v>
      </c>
      <c r="B105" s="18" t="s">
        <v>124</v>
      </c>
      <c r="C105" s="19">
        <v>19.41</v>
      </c>
      <c r="D105" s="19"/>
      <c r="E105" s="20">
        <f t="shared" si="44"/>
        <v>19.41</v>
      </c>
      <c r="F105" s="25">
        <v>13.8</v>
      </c>
      <c r="G105" s="26">
        <v>1.98</v>
      </c>
      <c r="H105" s="26">
        <v>0.36299999999999999</v>
      </c>
      <c r="I105" s="26">
        <v>0.36299999999999999</v>
      </c>
      <c r="J105" s="26">
        <v>0.36299999999999999</v>
      </c>
      <c r="K105" s="26">
        <v>0.36299999999999999</v>
      </c>
      <c r="L105" s="26">
        <v>0.36299999999999999</v>
      </c>
      <c r="M105" s="26">
        <v>0.36299999999999999</v>
      </c>
      <c r="N105" s="26">
        <v>0.36299999999999999</v>
      </c>
      <c r="O105" s="26">
        <v>0.36299999999999999</v>
      </c>
      <c r="P105" s="26">
        <v>0.36299999999999999</v>
      </c>
      <c r="Q105" s="26">
        <v>0.36299999999999999</v>
      </c>
      <c r="R105" s="20">
        <f t="shared" si="45"/>
        <v>19.409999999999997</v>
      </c>
      <c r="S105" s="19"/>
      <c r="T105" s="10"/>
      <c r="U105" s="10"/>
      <c r="V105" s="10"/>
      <c r="W105" s="10"/>
      <c r="X105" s="19">
        <f t="shared" si="46"/>
        <v>0</v>
      </c>
      <c r="Y105" s="10"/>
      <c r="Z105" s="10"/>
    </row>
    <row r="106" spans="1:26" ht="16.5" customHeight="1" x14ac:dyDescent="0.2">
      <c r="A106" s="14">
        <v>84</v>
      </c>
      <c r="B106" s="15" t="s">
        <v>125</v>
      </c>
      <c r="C106" s="16">
        <v>31.93</v>
      </c>
      <c r="D106" s="16"/>
      <c r="E106" s="16">
        <f t="shared" si="44"/>
        <v>31.93</v>
      </c>
      <c r="F106" s="16">
        <v>25.99</v>
      </c>
      <c r="G106" s="16">
        <v>0.54</v>
      </c>
      <c r="H106" s="16">
        <v>0.54</v>
      </c>
      <c r="I106" s="16">
        <v>0.54</v>
      </c>
      <c r="J106" s="16">
        <v>0.54</v>
      </c>
      <c r="K106" s="16">
        <v>0.54</v>
      </c>
      <c r="L106" s="16">
        <v>0.54</v>
      </c>
      <c r="M106" s="16">
        <v>0.54</v>
      </c>
      <c r="N106" s="16">
        <v>0.54</v>
      </c>
      <c r="O106" s="16">
        <v>0.54</v>
      </c>
      <c r="P106" s="16">
        <v>0.54</v>
      </c>
      <c r="Q106" s="16">
        <v>0.54</v>
      </c>
      <c r="R106" s="16">
        <f t="shared" si="45"/>
        <v>31.929999999999989</v>
      </c>
      <c r="S106" s="16"/>
      <c r="T106" s="10"/>
      <c r="U106" s="10"/>
      <c r="V106" s="10"/>
      <c r="W106" s="10"/>
      <c r="X106" s="16">
        <f t="shared" si="46"/>
        <v>0</v>
      </c>
      <c r="Y106" s="10"/>
      <c r="Z106" s="10"/>
    </row>
    <row r="107" spans="1:26" ht="16.5" customHeight="1" x14ac:dyDescent="0.2">
      <c r="A107" s="14">
        <v>85</v>
      </c>
      <c r="B107" s="15" t="s">
        <v>126</v>
      </c>
      <c r="C107" s="16">
        <v>0</v>
      </c>
      <c r="D107" s="16"/>
      <c r="E107" s="16">
        <f t="shared" si="44"/>
        <v>0</v>
      </c>
      <c r="F107" s="16"/>
      <c r="G107" s="16"/>
      <c r="H107" s="16"/>
      <c r="I107" s="16"/>
      <c r="J107" s="16"/>
      <c r="K107" s="16"/>
      <c r="L107" s="16"/>
      <c r="M107" s="16"/>
      <c r="N107" s="16"/>
      <c r="O107" s="16"/>
      <c r="P107" s="16"/>
      <c r="Q107" s="16"/>
      <c r="R107" s="16">
        <f t="shared" si="45"/>
        <v>0</v>
      </c>
      <c r="S107" s="16"/>
      <c r="T107" s="10"/>
      <c r="U107" s="10"/>
      <c r="V107" s="10"/>
      <c r="W107" s="10"/>
      <c r="X107" s="16">
        <f t="shared" si="46"/>
        <v>0</v>
      </c>
      <c r="Y107" s="10"/>
      <c r="Z107" s="10"/>
    </row>
    <row r="108" spans="1:26" ht="16.5" customHeight="1" x14ac:dyDescent="0.2">
      <c r="A108" s="14">
        <v>86</v>
      </c>
      <c r="B108" s="15" t="s">
        <v>127</v>
      </c>
      <c r="C108" s="16">
        <v>0</v>
      </c>
      <c r="D108" s="16"/>
      <c r="E108" s="16">
        <f t="shared" si="44"/>
        <v>0</v>
      </c>
      <c r="F108" s="16"/>
      <c r="G108" s="16"/>
      <c r="H108" s="16"/>
      <c r="I108" s="16"/>
      <c r="J108" s="16"/>
      <c r="K108" s="16"/>
      <c r="L108" s="16"/>
      <c r="M108" s="16"/>
      <c r="N108" s="16"/>
      <c r="O108" s="16"/>
      <c r="P108" s="16"/>
      <c r="Q108" s="16"/>
      <c r="R108" s="16">
        <f t="shared" si="45"/>
        <v>0</v>
      </c>
      <c r="S108" s="16"/>
      <c r="T108" s="10"/>
      <c r="U108" s="10"/>
      <c r="V108" s="10"/>
      <c r="W108" s="10"/>
      <c r="X108" s="16">
        <f t="shared" si="46"/>
        <v>0</v>
      </c>
      <c r="Y108" s="10"/>
      <c r="Z108" s="10"/>
    </row>
    <row r="109" spans="1:26" ht="16.5" customHeight="1" x14ac:dyDescent="0.2">
      <c r="A109" s="33" t="s">
        <v>128</v>
      </c>
      <c r="B109" s="34" t="s">
        <v>129</v>
      </c>
      <c r="C109" s="35">
        <f t="shared" ref="C109:R109" si="47">C110+C121+C124+C130+C134+C140+C143+C144+C149+C150+C151+C155</f>
        <v>1555.64</v>
      </c>
      <c r="D109" s="35">
        <f t="shared" si="47"/>
        <v>0</v>
      </c>
      <c r="E109" s="35">
        <f t="shared" si="47"/>
        <v>1555.64</v>
      </c>
      <c r="F109" s="35">
        <f t="shared" si="47"/>
        <v>965.82</v>
      </c>
      <c r="G109" s="35">
        <f t="shared" si="47"/>
        <v>98.509089999999986</v>
      </c>
      <c r="H109" s="35">
        <f t="shared" si="47"/>
        <v>52.928429999999999</v>
      </c>
      <c r="I109" s="35">
        <f t="shared" si="47"/>
        <v>34.921289999999999</v>
      </c>
      <c r="J109" s="35">
        <f t="shared" si="47"/>
        <v>64.035299999999992</v>
      </c>
      <c r="K109" s="35">
        <f t="shared" si="47"/>
        <v>44.149979999999992</v>
      </c>
      <c r="L109" s="35">
        <f t="shared" si="47"/>
        <v>51.907480000000007</v>
      </c>
      <c r="M109" s="35">
        <f t="shared" si="47"/>
        <v>76.474739999999997</v>
      </c>
      <c r="N109" s="35">
        <f t="shared" si="47"/>
        <v>39.059570000000001</v>
      </c>
      <c r="O109" s="35">
        <f t="shared" si="47"/>
        <v>41.978059999999999</v>
      </c>
      <c r="P109" s="35">
        <f t="shared" si="47"/>
        <v>48.889010000000006</v>
      </c>
      <c r="Q109" s="35">
        <f t="shared" si="47"/>
        <v>36.965449999999997</v>
      </c>
      <c r="R109" s="35">
        <f t="shared" si="47"/>
        <v>1555.6384000000003</v>
      </c>
      <c r="S109" s="35"/>
      <c r="T109" s="10"/>
      <c r="U109" s="10"/>
      <c r="V109" s="10"/>
      <c r="W109" s="10"/>
      <c r="X109" s="35">
        <f>X110+X121+X124+X130+X134+X140+X143+X144+X149+X150+X151+X155</f>
        <v>1.5999999999820602E-3</v>
      </c>
      <c r="Y109" s="10"/>
      <c r="Z109" s="10"/>
    </row>
    <row r="110" spans="1:26" ht="16.5" customHeight="1" x14ac:dyDescent="0.2">
      <c r="A110" s="14"/>
      <c r="B110" s="15" t="s">
        <v>130</v>
      </c>
      <c r="C110" s="16">
        <f t="shared" ref="C110:R110" si="48">SUM(C111:C120)</f>
        <v>214.86</v>
      </c>
      <c r="D110" s="16">
        <f t="shared" si="48"/>
        <v>0</v>
      </c>
      <c r="E110" s="16">
        <f t="shared" si="48"/>
        <v>214.86</v>
      </c>
      <c r="F110" s="16">
        <f t="shared" si="48"/>
        <v>190.92000000000002</v>
      </c>
      <c r="G110" s="16">
        <f t="shared" si="48"/>
        <v>5.3</v>
      </c>
      <c r="H110" s="16">
        <f t="shared" si="48"/>
        <v>1.4</v>
      </c>
      <c r="I110" s="16">
        <f t="shared" si="48"/>
        <v>1.2</v>
      </c>
      <c r="J110" s="16">
        <f t="shared" si="48"/>
        <v>2.2000000000000002</v>
      </c>
      <c r="K110" s="16">
        <f t="shared" si="48"/>
        <v>1.2</v>
      </c>
      <c r="L110" s="16">
        <f t="shared" si="48"/>
        <v>3.44</v>
      </c>
      <c r="M110" s="16">
        <f t="shared" si="48"/>
        <v>3.4</v>
      </c>
      <c r="N110" s="16">
        <f t="shared" si="48"/>
        <v>1.2</v>
      </c>
      <c r="O110" s="16">
        <f t="shared" si="48"/>
        <v>1.2</v>
      </c>
      <c r="P110" s="16">
        <f t="shared" si="48"/>
        <v>1.2</v>
      </c>
      <c r="Q110" s="16">
        <f t="shared" si="48"/>
        <v>2.2000000000000002</v>
      </c>
      <c r="R110" s="16">
        <f t="shared" si="48"/>
        <v>214.86</v>
      </c>
      <c r="S110" s="16"/>
      <c r="T110" s="10"/>
      <c r="U110" s="10"/>
      <c r="V110" s="10"/>
      <c r="W110" s="10"/>
      <c r="X110" s="16">
        <f>SUM(X111:X120)</f>
        <v>0</v>
      </c>
      <c r="Y110" s="10"/>
      <c r="Z110" s="10"/>
    </row>
    <row r="111" spans="1:26" ht="16.5" customHeight="1" x14ac:dyDescent="0.2">
      <c r="A111" s="17">
        <v>87</v>
      </c>
      <c r="B111" s="18" t="s">
        <v>131</v>
      </c>
      <c r="C111" s="19">
        <v>35</v>
      </c>
      <c r="D111" s="19"/>
      <c r="E111" s="20">
        <f t="shared" ref="E111:E120" si="49">C111+D111</f>
        <v>35</v>
      </c>
      <c r="F111" s="19">
        <v>19</v>
      </c>
      <c r="G111" s="19">
        <v>2</v>
      </c>
      <c r="H111" s="19">
        <v>1</v>
      </c>
      <c r="I111" s="19">
        <v>1</v>
      </c>
      <c r="J111" s="19">
        <v>2</v>
      </c>
      <c r="K111" s="19">
        <v>1</v>
      </c>
      <c r="L111" s="19">
        <v>2</v>
      </c>
      <c r="M111" s="19">
        <v>2</v>
      </c>
      <c r="N111" s="19">
        <v>1</v>
      </c>
      <c r="O111" s="19">
        <v>1</v>
      </c>
      <c r="P111" s="19">
        <v>1</v>
      </c>
      <c r="Q111" s="19">
        <v>2</v>
      </c>
      <c r="R111" s="20">
        <f t="shared" ref="R111:R120" si="50">SUM(F111:Q111)</f>
        <v>35</v>
      </c>
      <c r="S111" s="19"/>
      <c r="T111" s="10"/>
      <c r="U111" s="10"/>
      <c r="V111" s="10"/>
      <c r="W111" s="10"/>
      <c r="X111" s="19">
        <f t="shared" ref="X111:X120" si="51">E111-R111</f>
        <v>0</v>
      </c>
      <c r="Y111" s="10"/>
      <c r="Z111" s="10"/>
    </row>
    <row r="112" spans="1:26" ht="16.5" customHeight="1" x14ac:dyDescent="0.2">
      <c r="A112" s="17">
        <v>88</v>
      </c>
      <c r="B112" s="18" t="s">
        <v>132</v>
      </c>
      <c r="C112" s="19">
        <v>10</v>
      </c>
      <c r="D112" s="19"/>
      <c r="E112" s="20">
        <f t="shared" si="49"/>
        <v>10</v>
      </c>
      <c r="F112" s="19">
        <v>10</v>
      </c>
      <c r="G112" s="30">
        <v>0</v>
      </c>
      <c r="H112" s="30">
        <v>0</v>
      </c>
      <c r="I112" s="30">
        <v>0</v>
      </c>
      <c r="J112" s="30">
        <v>0</v>
      </c>
      <c r="K112" s="30">
        <v>0</v>
      </c>
      <c r="L112" s="30">
        <v>0</v>
      </c>
      <c r="M112" s="30">
        <v>0</v>
      </c>
      <c r="N112" s="30">
        <v>0</v>
      </c>
      <c r="O112" s="30">
        <v>0</v>
      </c>
      <c r="P112" s="30">
        <v>0</v>
      </c>
      <c r="Q112" s="30">
        <v>0</v>
      </c>
      <c r="R112" s="20">
        <f t="shared" si="50"/>
        <v>10</v>
      </c>
      <c r="S112" s="19"/>
      <c r="T112" s="10"/>
      <c r="U112" s="10"/>
      <c r="V112" s="10"/>
      <c r="W112" s="10"/>
      <c r="X112" s="19">
        <f t="shared" si="51"/>
        <v>0</v>
      </c>
      <c r="Y112" s="10"/>
      <c r="Z112" s="10"/>
    </row>
    <row r="113" spans="1:26" ht="16.5" customHeight="1" x14ac:dyDescent="0.2">
      <c r="A113" s="17">
        <v>89</v>
      </c>
      <c r="B113" s="18" t="s">
        <v>133</v>
      </c>
      <c r="C113" s="19">
        <v>0</v>
      </c>
      <c r="D113" s="19"/>
      <c r="E113" s="20">
        <f t="shared" si="49"/>
        <v>0</v>
      </c>
      <c r="F113" s="19"/>
      <c r="G113" s="19"/>
      <c r="H113" s="19"/>
      <c r="I113" s="19"/>
      <c r="J113" s="19"/>
      <c r="K113" s="19"/>
      <c r="L113" s="19"/>
      <c r="M113" s="19"/>
      <c r="N113" s="19"/>
      <c r="O113" s="19"/>
      <c r="P113" s="19"/>
      <c r="Q113" s="19"/>
      <c r="R113" s="20">
        <f t="shared" si="50"/>
        <v>0</v>
      </c>
      <c r="S113" s="19"/>
      <c r="T113" s="10"/>
      <c r="U113" s="10"/>
      <c r="V113" s="10"/>
      <c r="W113" s="10"/>
      <c r="X113" s="19">
        <f t="shared" si="51"/>
        <v>0</v>
      </c>
      <c r="Y113" s="10"/>
      <c r="Z113" s="10"/>
    </row>
    <row r="114" spans="1:26" ht="16.5" customHeight="1" x14ac:dyDescent="0.2">
      <c r="A114" s="17">
        <v>90</v>
      </c>
      <c r="B114" s="18" t="s">
        <v>134</v>
      </c>
      <c r="C114" s="19">
        <v>0</v>
      </c>
      <c r="D114" s="19"/>
      <c r="E114" s="20">
        <f t="shared" si="49"/>
        <v>0</v>
      </c>
      <c r="F114" s="19"/>
      <c r="G114" s="19"/>
      <c r="H114" s="19"/>
      <c r="I114" s="19"/>
      <c r="J114" s="19"/>
      <c r="K114" s="19"/>
      <c r="L114" s="19"/>
      <c r="M114" s="19"/>
      <c r="N114" s="19"/>
      <c r="O114" s="19"/>
      <c r="P114" s="19"/>
      <c r="Q114" s="19"/>
      <c r="R114" s="20">
        <f t="shared" si="50"/>
        <v>0</v>
      </c>
      <c r="S114" s="19"/>
      <c r="T114" s="10"/>
      <c r="U114" s="10"/>
      <c r="V114" s="10"/>
      <c r="W114" s="10"/>
      <c r="X114" s="19">
        <f t="shared" si="51"/>
        <v>0</v>
      </c>
      <c r="Y114" s="10"/>
      <c r="Z114" s="10"/>
    </row>
    <row r="115" spans="1:26" ht="16.5" customHeight="1" x14ac:dyDescent="0.2">
      <c r="A115" s="17">
        <v>91</v>
      </c>
      <c r="B115" s="18" t="s">
        <v>135</v>
      </c>
      <c r="C115" s="19">
        <v>0</v>
      </c>
      <c r="D115" s="19"/>
      <c r="E115" s="20">
        <f t="shared" si="49"/>
        <v>0</v>
      </c>
      <c r="F115" s="19"/>
      <c r="G115" s="19"/>
      <c r="H115" s="19"/>
      <c r="I115" s="19"/>
      <c r="J115" s="19"/>
      <c r="K115" s="19"/>
      <c r="L115" s="19"/>
      <c r="M115" s="19"/>
      <c r="N115" s="19"/>
      <c r="O115" s="19"/>
      <c r="P115" s="19"/>
      <c r="Q115" s="19"/>
      <c r="R115" s="20">
        <f t="shared" si="50"/>
        <v>0</v>
      </c>
      <c r="S115" s="19"/>
      <c r="T115" s="10"/>
      <c r="U115" s="10"/>
      <c r="V115" s="10"/>
      <c r="W115" s="10"/>
      <c r="X115" s="19">
        <f t="shared" si="51"/>
        <v>0</v>
      </c>
      <c r="Y115" s="10"/>
      <c r="Z115" s="10"/>
    </row>
    <row r="116" spans="1:26" ht="16.5" customHeight="1" x14ac:dyDescent="0.2">
      <c r="A116" s="17">
        <v>92</v>
      </c>
      <c r="B116" s="18" t="s">
        <v>136</v>
      </c>
      <c r="C116" s="19">
        <v>0</v>
      </c>
      <c r="D116" s="19"/>
      <c r="E116" s="20">
        <f t="shared" si="49"/>
        <v>0</v>
      </c>
      <c r="F116" s="19"/>
      <c r="G116" s="19"/>
      <c r="H116" s="19"/>
      <c r="I116" s="19"/>
      <c r="J116" s="19"/>
      <c r="K116" s="19"/>
      <c r="L116" s="19"/>
      <c r="M116" s="19"/>
      <c r="N116" s="19"/>
      <c r="O116" s="19"/>
      <c r="P116" s="19"/>
      <c r="Q116" s="19"/>
      <c r="R116" s="20">
        <f t="shared" si="50"/>
        <v>0</v>
      </c>
      <c r="S116" s="19"/>
      <c r="T116" s="10"/>
      <c r="U116" s="10"/>
      <c r="V116" s="10"/>
      <c r="W116" s="10"/>
      <c r="X116" s="19">
        <f t="shared" si="51"/>
        <v>0</v>
      </c>
      <c r="Y116" s="10"/>
      <c r="Z116" s="10"/>
    </row>
    <row r="117" spans="1:26" ht="16.5" customHeight="1" x14ac:dyDescent="0.2">
      <c r="A117" s="17">
        <v>93</v>
      </c>
      <c r="B117" s="18" t="s">
        <v>137</v>
      </c>
      <c r="C117" s="19">
        <v>17.5</v>
      </c>
      <c r="D117" s="19"/>
      <c r="E117" s="20">
        <f t="shared" si="49"/>
        <v>17.5</v>
      </c>
      <c r="F117" s="19">
        <v>17.5</v>
      </c>
      <c r="G117" s="30">
        <v>0</v>
      </c>
      <c r="H117" s="30">
        <v>0</v>
      </c>
      <c r="I117" s="30">
        <v>0</v>
      </c>
      <c r="J117" s="30">
        <v>0</v>
      </c>
      <c r="K117" s="30">
        <v>0</v>
      </c>
      <c r="L117" s="30">
        <v>0</v>
      </c>
      <c r="M117" s="30">
        <v>0</v>
      </c>
      <c r="N117" s="30">
        <v>0</v>
      </c>
      <c r="O117" s="30">
        <v>0</v>
      </c>
      <c r="P117" s="30">
        <v>0</v>
      </c>
      <c r="Q117" s="30">
        <v>0</v>
      </c>
      <c r="R117" s="20">
        <f t="shared" si="50"/>
        <v>17.5</v>
      </c>
      <c r="S117" s="19"/>
      <c r="T117" s="10"/>
      <c r="U117" s="10"/>
      <c r="V117" s="10"/>
      <c r="W117" s="10"/>
      <c r="X117" s="19">
        <f t="shared" si="51"/>
        <v>0</v>
      </c>
      <c r="Y117" s="10"/>
      <c r="Z117" s="10"/>
    </row>
    <row r="118" spans="1:26" ht="16.5" customHeight="1" x14ac:dyDescent="0.2">
      <c r="A118" s="17">
        <v>94</v>
      </c>
      <c r="B118" s="18" t="s">
        <v>138</v>
      </c>
      <c r="C118" s="19">
        <v>87.5</v>
      </c>
      <c r="D118" s="19"/>
      <c r="E118" s="20">
        <f t="shared" si="49"/>
        <v>87.5</v>
      </c>
      <c r="F118" s="19">
        <v>87.5</v>
      </c>
      <c r="G118" s="30">
        <v>0</v>
      </c>
      <c r="H118" s="30">
        <v>0</v>
      </c>
      <c r="I118" s="30">
        <v>0</v>
      </c>
      <c r="J118" s="30">
        <v>0</v>
      </c>
      <c r="K118" s="30">
        <v>0</v>
      </c>
      <c r="L118" s="30">
        <v>0</v>
      </c>
      <c r="M118" s="30">
        <v>0</v>
      </c>
      <c r="N118" s="30">
        <v>0</v>
      </c>
      <c r="O118" s="30">
        <v>0</v>
      </c>
      <c r="P118" s="30">
        <v>0</v>
      </c>
      <c r="Q118" s="30">
        <v>0</v>
      </c>
      <c r="R118" s="20">
        <f t="shared" si="50"/>
        <v>87.5</v>
      </c>
      <c r="S118" s="19"/>
      <c r="T118" s="10"/>
      <c r="U118" s="10"/>
      <c r="V118" s="10"/>
      <c r="W118" s="10"/>
      <c r="X118" s="19">
        <f t="shared" si="51"/>
        <v>0</v>
      </c>
      <c r="Y118" s="10"/>
      <c r="Z118" s="10"/>
    </row>
    <row r="119" spans="1:26" ht="16.5" customHeight="1" x14ac:dyDescent="0.2">
      <c r="A119" s="17">
        <v>95</v>
      </c>
      <c r="B119" s="18" t="s">
        <v>139</v>
      </c>
      <c r="C119" s="19">
        <v>52.71</v>
      </c>
      <c r="D119" s="19"/>
      <c r="E119" s="20">
        <f t="shared" si="49"/>
        <v>52.71</v>
      </c>
      <c r="F119" s="19">
        <v>52.71</v>
      </c>
      <c r="G119" s="30">
        <v>0</v>
      </c>
      <c r="H119" s="30">
        <v>0</v>
      </c>
      <c r="I119" s="30">
        <v>0</v>
      </c>
      <c r="J119" s="30">
        <v>0</v>
      </c>
      <c r="K119" s="30">
        <v>0</v>
      </c>
      <c r="L119" s="30">
        <v>0</v>
      </c>
      <c r="M119" s="30">
        <v>0</v>
      </c>
      <c r="N119" s="30">
        <v>0</v>
      </c>
      <c r="O119" s="30">
        <v>0</v>
      </c>
      <c r="P119" s="30">
        <v>0</v>
      </c>
      <c r="Q119" s="30">
        <v>0</v>
      </c>
      <c r="R119" s="20">
        <f t="shared" si="50"/>
        <v>52.71</v>
      </c>
      <c r="S119" s="19"/>
      <c r="T119" s="10"/>
      <c r="U119" s="10"/>
      <c r="V119" s="10"/>
      <c r="W119" s="10"/>
      <c r="X119" s="19">
        <f t="shared" si="51"/>
        <v>0</v>
      </c>
      <c r="Y119" s="10"/>
      <c r="Z119" s="10"/>
    </row>
    <row r="120" spans="1:26" ht="16.5" customHeight="1" x14ac:dyDescent="0.2">
      <c r="A120" s="17">
        <v>96</v>
      </c>
      <c r="B120" s="18" t="s">
        <v>140</v>
      </c>
      <c r="C120" s="19">
        <v>12.15</v>
      </c>
      <c r="D120" s="19"/>
      <c r="E120" s="20">
        <f t="shared" si="49"/>
        <v>12.15</v>
      </c>
      <c r="F120" s="19">
        <v>4.21</v>
      </c>
      <c r="G120" s="19">
        <v>3.3</v>
      </c>
      <c r="H120" s="19">
        <v>0.4</v>
      </c>
      <c r="I120" s="19">
        <v>0.2</v>
      </c>
      <c r="J120" s="19">
        <v>0.2</v>
      </c>
      <c r="K120" s="19">
        <v>0.2</v>
      </c>
      <c r="L120" s="19">
        <v>1.44</v>
      </c>
      <c r="M120" s="19">
        <v>1.4</v>
      </c>
      <c r="N120" s="19">
        <v>0.2</v>
      </c>
      <c r="O120" s="19">
        <v>0.2</v>
      </c>
      <c r="P120" s="19">
        <v>0.2</v>
      </c>
      <c r="Q120" s="19">
        <v>0.2</v>
      </c>
      <c r="R120" s="20">
        <f t="shared" si="50"/>
        <v>12.149999999999995</v>
      </c>
      <c r="S120" s="19"/>
      <c r="T120" s="10"/>
      <c r="U120" s="10"/>
      <c r="V120" s="10"/>
      <c r="W120" s="10"/>
      <c r="X120" s="19">
        <f t="shared" si="51"/>
        <v>0</v>
      </c>
      <c r="Y120" s="10"/>
      <c r="Z120" s="10"/>
    </row>
    <row r="121" spans="1:26" ht="16.5" customHeight="1" x14ac:dyDescent="0.2">
      <c r="A121" s="14"/>
      <c r="B121" s="15" t="s">
        <v>141</v>
      </c>
      <c r="C121" s="16">
        <f t="shared" ref="C121:R121" si="52">C122+C123</f>
        <v>180.96</v>
      </c>
      <c r="D121" s="16">
        <f t="shared" si="52"/>
        <v>0</v>
      </c>
      <c r="E121" s="16">
        <f t="shared" si="52"/>
        <v>180.96</v>
      </c>
      <c r="F121" s="16">
        <f t="shared" si="52"/>
        <v>63</v>
      </c>
      <c r="G121" s="16">
        <f t="shared" si="52"/>
        <v>10.44129</v>
      </c>
      <c r="H121" s="16">
        <f t="shared" si="52"/>
        <v>10.04129</v>
      </c>
      <c r="I121" s="16">
        <f t="shared" si="52"/>
        <v>9.8412900000000008</v>
      </c>
      <c r="J121" s="16">
        <f t="shared" si="52"/>
        <v>12.60934</v>
      </c>
      <c r="K121" s="16">
        <f t="shared" si="52"/>
        <v>12.50934</v>
      </c>
      <c r="L121" s="16">
        <f t="shared" si="52"/>
        <v>9.9412900000000004</v>
      </c>
      <c r="M121" s="16">
        <f t="shared" si="52"/>
        <v>12.90934</v>
      </c>
      <c r="N121" s="16">
        <f t="shared" si="52"/>
        <v>9.8412900000000008</v>
      </c>
      <c r="O121" s="16">
        <f t="shared" si="52"/>
        <v>9.9412900000000004</v>
      </c>
      <c r="P121" s="16">
        <f t="shared" si="52"/>
        <v>9.8412900000000008</v>
      </c>
      <c r="Q121" s="16">
        <f t="shared" si="52"/>
        <v>10.04129</v>
      </c>
      <c r="R121" s="16">
        <f t="shared" si="52"/>
        <v>180.95834000000002</v>
      </c>
      <c r="S121" s="16"/>
      <c r="T121" s="10"/>
      <c r="U121" s="10"/>
      <c r="V121" s="10"/>
      <c r="W121" s="10"/>
      <c r="X121" s="16">
        <f>X122+X123</f>
        <v>1.6599999999868942E-3</v>
      </c>
      <c r="Y121" s="10"/>
      <c r="Z121" s="10"/>
    </row>
    <row r="122" spans="1:26" ht="16.5" customHeight="1" x14ac:dyDescent="0.2">
      <c r="A122" s="17">
        <v>97</v>
      </c>
      <c r="B122" s="18" t="s">
        <v>142</v>
      </c>
      <c r="C122" s="19">
        <v>174.96</v>
      </c>
      <c r="D122" s="19"/>
      <c r="E122" s="20">
        <f t="shared" ref="E122:E123" si="53">C122+D122</f>
        <v>174.96</v>
      </c>
      <c r="F122" s="19">
        <f>55+2</f>
        <v>57</v>
      </c>
      <c r="G122" s="19">
        <f>1044129/100000</f>
        <v>10.44129</v>
      </c>
      <c r="H122" s="19">
        <f>1004129/100000</f>
        <v>10.04129</v>
      </c>
      <c r="I122" s="19">
        <f>984129/100000</f>
        <v>9.8412900000000008</v>
      </c>
      <c r="J122" s="19">
        <f>1260934/100000</f>
        <v>12.60934</v>
      </c>
      <c r="K122" s="19">
        <f>1250934/100000</f>
        <v>12.50934</v>
      </c>
      <c r="L122" s="19">
        <f>994129/100000</f>
        <v>9.9412900000000004</v>
      </c>
      <c r="M122" s="19">
        <f>1290934/100000</f>
        <v>12.90934</v>
      </c>
      <c r="N122" s="19">
        <f>984129/100000</f>
        <v>9.8412900000000008</v>
      </c>
      <c r="O122" s="19">
        <f>994129/100000</f>
        <v>9.9412900000000004</v>
      </c>
      <c r="P122" s="19">
        <f>984129/100000</f>
        <v>9.8412900000000008</v>
      </c>
      <c r="Q122" s="19">
        <f>1004129/100000</f>
        <v>10.04129</v>
      </c>
      <c r="R122" s="20">
        <f t="shared" ref="R122:R123" si="54">SUM(F122:Q122)</f>
        <v>174.95834000000002</v>
      </c>
      <c r="S122" s="19"/>
      <c r="T122" s="10"/>
      <c r="U122" s="10"/>
      <c r="V122" s="10"/>
      <c r="W122" s="10"/>
      <c r="X122" s="19">
        <f t="shared" ref="X122:X123" si="55">E122-R122</f>
        <v>1.6599999999868942E-3</v>
      </c>
      <c r="Y122" s="10"/>
      <c r="Z122" s="10"/>
    </row>
    <row r="123" spans="1:26" ht="16.5" customHeight="1" x14ac:dyDescent="0.2">
      <c r="A123" s="17">
        <v>98</v>
      </c>
      <c r="B123" s="18" t="s">
        <v>42</v>
      </c>
      <c r="C123" s="19">
        <v>6</v>
      </c>
      <c r="D123" s="19"/>
      <c r="E123" s="20">
        <f t="shared" si="53"/>
        <v>6</v>
      </c>
      <c r="F123" s="19">
        <f>8-2</f>
        <v>6</v>
      </c>
      <c r="G123" s="19"/>
      <c r="H123" s="19"/>
      <c r="I123" s="19"/>
      <c r="J123" s="19"/>
      <c r="K123" s="19"/>
      <c r="L123" s="19"/>
      <c r="M123" s="19"/>
      <c r="N123" s="19"/>
      <c r="O123" s="19"/>
      <c r="P123" s="19"/>
      <c r="Q123" s="19"/>
      <c r="R123" s="20">
        <f t="shared" si="54"/>
        <v>6</v>
      </c>
      <c r="S123" s="19"/>
      <c r="T123" s="10"/>
      <c r="U123" s="10"/>
      <c r="V123" s="10"/>
      <c r="W123" s="10"/>
      <c r="X123" s="19">
        <f t="shared" si="55"/>
        <v>0</v>
      </c>
      <c r="Y123" s="10"/>
      <c r="Z123" s="10"/>
    </row>
    <row r="124" spans="1:26" ht="16.5" customHeight="1" x14ac:dyDescent="0.2">
      <c r="A124" s="14"/>
      <c r="B124" s="15" t="s">
        <v>143</v>
      </c>
      <c r="C124" s="16">
        <f t="shared" ref="C124:R124" si="56">SUM(C125:C129)</f>
        <v>55.6</v>
      </c>
      <c r="D124" s="16">
        <f t="shared" si="56"/>
        <v>0</v>
      </c>
      <c r="E124" s="16">
        <f t="shared" si="56"/>
        <v>55.6</v>
      </c>
      <c r="F124" s="16">
        <f t="shared" si="56"/>
        <v>0</v>
      </c>
      <c r="G124" s="16">
        <f t="shared" si="56"/>
        <v>10.4</v>
      </c>
      <c r="H124" s="16">
        <f t="shared" si="56"/>
        <v>4.4000000000000004</v>
      </c>
      <c r="I124" s="16">
        <f t="shared" si="56"/>
        <v>4.4000000000000004</v>
      </c>
      <c r="J124" s="16">
        <f t="shared" si="56"/>
        <v>5.6</v>
      </c>
      <c r="K124" s="16">
        <f t="shared" si="56"/>
        <v>4.4000000000000004</v>
      </c>
      <c r="L124" s="16">
        <f t="shared" si="56"/>
        <v>5.6</v>
      </c>
      <c r="M124" s="16">
        <f t="shared" si="56"/>
        <v>8</v>
      </c>
      <c r="N124" s="16">
        <f t="shared" si="56"/>
        <v>3.2</v>
      </c>
      <c r="O124" s="16">
        <f t="shared" si="56"/>
        <v>3.2</v>
      </c>
      <c r="P124" s="16">
        <f t="shared" si="56"/>
        <v>3.2</v>
      </c>
      <c r="Q124" s="16">
        <f t="shared" si="56"/>
        <v>3.2</v>
      </c>
      <c r="R124" s="16">
        <f t="shared" si="56"/>
        <v>55.6</v>
      </c>
      <c r="S124" s="16"/>
      <c r="T124" s="10"/>
      <c r="U124" s="10"/>
      <c r="V124" s="10"/>
      <c r="W124" s="10"/>
      <c r="X124" s="16">
        <f>SUM(X125:X129)</f>
        <v>0</v>
      </c>
      <c r="Y124" s="10"/>
      <c r="Z124" s="10"/>
    </row>
    <row r="125" spans="1:26" ht="16.5" customHeight="1" x14ac:dyDescent="0.2">
      <c r="A125" s="17">
        <v>99</v>
      </c>
      <c r="B125" s="18" t="s">
        <v>144</v>
      </c>
      <c r="C125" s="19">
        <v>0</v>
      </c>
      <c r="D125" s="19"/>
      <c r="E125" s="20">
        <f t="shared" ref="E125:E129" si="57">C125+D125</f>
        <v>0</v>
      </c>
      <c r="F125" s="31"/>
      <c r="G125" s="32"/>
      <c r="H125" s="32"/>
      <c r="I125" s="32"/>
      <c r="J125" s="32"/>
      <c r="K125" s="32"/>
      <c r="L125" s="32"/>
      <c r="M125" s="32"/>
      <c r="N125" s="32"/>
      <c r="O125" s="32"/>
      <c r="P125" s="32"/>
      <c r="Q125" s="32"/>
      <c r="R125" s="20">
        <f t="shared" ref="R125:R129" si="58">SUM(F125:Q125)</f>
        <v>0</v>
      </c>
      <c r="S125" s="19"/>
      <c r="T125" s="10"/>
      <c r="U125" s="10"/>
      <c r="V125" s="10"/>
      <c r="W125" s="10"/>
      <c r="X125" s="19">
        <f t="shared" ref="X125:X129" si="59">E125-R125</f>
        <v>0</v>
      </c>
      <c r="Y125" s="10"/>
      <c r="Z125" s="10"/>
    </row>
    <row r="126" spans="1:26" ht="16.5" customHeight="1" x14ac:dyDescent="0.2">
      <c r="A126" s="17">
        <v>100</v>
      </c>
      <c r="B126" s="18" t="s">
        <v>145</v>
      </c>
      <c r="C126" s="19">
        <v>33.6</v>
      </c>
      <c r="D126" s="19"/>
      <c r="E126" s="20">
        <f t="shared" si="57"/>
        <v>33.6</v>
      </c>
      <c r="F126" s="36">
        <v>0</v>
      </c>
      <c r="G126" s="37">
        <v>8.4</v>
      </c>
      <c r="H126" s="37">
        <v>2.4</v>
      </c>
      <c r="I126" s="37">
        <v>2.4</v>
      </c>
      <c r="J126" s="37">
        <v>3.6</v>
      </c>
      <c r="K126" s="37">
        <v>2.4</v>
      </c>
      <c r="L126" s="37">
        <v>3.6</v>
      </c>
      <c r="M126" s="37">
        <v>6</v>
      </c>
      <c r="N126" s="37">
        <v>1.2</v>
      </c>
      <c r="O126" s="37">
        <v>1.2</v>
      </c>
      <c r="P126" s="37">
        <v>1.2</v>
      </c>
      <c r="Q126" s="37">
        <v>1.2</v>
      </c>
      <c r="R126" s="20">
        <f t="shared" si="58"/>
        <v>33.6</v>
      </c>
      <c r="S126" s="19"/>
      <c r="T126" s="10"/>
      <c r="U126" s="10"/>
      <c r="V126" s="10"/>
      <c r="W126" s="10"/>
      <c r="X126" s="19">
        <f t="shared" si="59"/>
        <v>0</v>
      </c>
      <c r="Y126" s="10"/>
      <c r="Z126" s="10"/>
    </row>
    <row r="127" spans="1:26" ht="16.5" customHeight="1" x14ac:dyDescent="0.2">
      <c r="A127" s="17">
        <v>101</v>
      </c>
      <c r="B127" s="18" t="s">
        <v>146</v>
      </c>
      <c r="C127" s="19">
        <v>0</v>
      </c>
      <c r="D127" s="19"/>
      <c r="E127" s="20">
        <f t="shared" si="57"/>
        <v>0</v>
      </c>
      <c r="F127" s="36"/>
      <c r="G127" s="37"/>
      <c r="H127" s="37"/>
      <c r="I127" s="37"/>
      <c r="J127" s="37"/>
      <c r="K127" s="37"/>
      <c r="L127" s="37"/>
      <c r="M127" s="37"/>
      <c r="N127" s="37"/>
      <c r="O127" s="37"/>
      <c r="P127" s="37"/>
      <c r="Q127" s="37"/>
      <c r="R127" s="20">
        <f t="shared" si="58"/>
        <v>0</v>
      </c>
      <c r="S127" s="19"/>
      <c r="T127" s="10"/>
      <c r="U127" s="10"/>
      <c r="V127" s="10"/>
      <c r="W127" s="10"/>
      <c r="X127" s="19">
        <f t="shared" si="59"/>
        <v>0</v>
      </c>
      <c r="Y127" s="10"/>
      <c r="Z127" s="10"/>
    </row>
    <row r="128" spans="1:26" ht="16.5" customHeight="1" x14ac:dyDescent="0.2">
      <c r="A128" s="17">
        <v>102</v>
      </c>
      <c r="B128" s="18" t="s">
        <v>147</v>
      </c>
      <c r="C128" s="19">
        <v>0</v>
      </c>
      <c r="D128" s="19"/>
      <c r="E128" s="20">
        <f t="shared" si="57"/>
        <v>0</v>
      </c>
      <c r="F128" s="36"/>
      <c r="G128" s="37"/>
      <c r="H128" s="37"/>
      <c r="I128" s="37"/>
      <c r="J128" s="37"/>
      <c r="K128" s="37"/>
      <c r="L128" s="37"/>
      <c r="M128" s="37"/>
      <c r="N128" s="37"/>
      <c r="O128" s="37"/>
      <c r="P128" s="37"/>
      <c r="Q128" s="37"/>
      <c r="R128" s="20">
        <f t="shared" si="58"/>
        <v>0</v>
      </c>
      <c r="S128" s="19"/>
      <c r="T128" s="10"/>
      <c r="U128" s="10"/>
      <c r="V128" s="10"/>
      <c r="W128" s="10"/>
      <c r="X128" s="19">
        <f t="shared" si="59"/>
        <v>0</v>
      </c>
      <c r="Y128" s="10"/>
      <c r="Z128" s="10"/>
    </row>
    <row r="129" spans="1:26" ht="16.5" customHeight="1" x14ac:dyDescent="0.2">
      <c r="A129" s="17">
        <v>103</v>
      </c>
      <c r="B129" s="18" t="s">
        <v>42</v>
      </c>
      <c r="C129" s="19">
        <v>22</v>
      </c>
      <c r="D129" s="19"/>
      <c r="E129" s="20">
        <f t="shared" si="57"/>
        <v>22</v>
      </c>
      <c r="F129" s="36">
        <v>0</v>
      </c>
      <c r="G129" s="37">
        <v>2</v>
      </c>
      <c r="H129" s="37">
        <v>2</v>
      </c>
      <c r="I129" s="37">
        <v>2</v>
      </c>
      <c r="J129" s="37">
        <v>2</v>
      </c>
      <c r="K129" s="37">
        <v>2</v>
      </c>
      <c r="L129" s="37">
        <v>2</v>
      </c>
      <c r="M129" s="37">
        <v>2</v>
      </c>
      <c r="N129" s="37">
        <v>2</v>
      </c>
      <c r="O129" s="37">
        <v>2</v>
      </c>
      <c r="P129" s="37">
        <v>2</v>
      </c>
      <c r="Q129" s="37">
        <v>2</v>
      </c>
      <c r="R129" s="20">
        <f t="shared" si="58"/>
        <v>22</v>
      </c>
      <c r="S129" s="19"/>
      <c r="T129" s="10"/>
      <c r="U129" s="10"/>
      <c r="V129" s="10"/>
      <c r="W129" s="10"/>
      <c r="X129" s="19">
        <f t="shared" si="59"/>
        <v>0</v>
      </c>
      <c r="Y129" s="10"/>
      <c r="Z129" s="10"/>
    </row>
    <row r="130" spans="1:26" ht="16.5" customHeight="1" x14ac:dyDescent="0.2">
      <c r="A130" s="14"/>
      <c r="B130" s="15" t="s">
        <v>148</v>
      </c>
      <c r="C130" s="16">
        <f t="shared" ref="C130:R130" si="60">C131+C132+C133</f>
        <v>181.57</v>
      </c>
      <c r="D130" s="16">
        <f t="shared" si="60"/>
        <v>0</v>
      </c>
      <c r="E130" s="16">
        <f t="shared" si="60"/>
        <v>181.57</v>
      </c>
      <c r="F130" s="16">
        <f t="shared" si="60"/>
        <v>159.57</v>
      </c>
      <c r="G130" s="16">
        <f t="shared" si="60"/>
        <v>2</v>
      </c>
      <c r="H130" s="16">
        <f t="shared" si="60"/>
        <v>2</v>
      </c>
      <c r="I130" s="16">
        <f t="shared" si="60"/>
        <v>2</v>
      </c>
      <c r="J130" s="16">
        <f t="shared" si="60"/>
        <v>2</v>
      </c>
      <c r="K130" s="16">
        <f t="shared" si="60"/>
        <v>2</v>
      </c>
      <c r="L130" s="16">
        <f t="shared" si="60"/>
        <v>2</v>
      </c>
      <c r="M130" s="16">
        <f t="shared" si="60"/>
        <v>2</v>
      </c>
      <c r="N130" s="16">
        <f t="shared" si="60"/>
        <v>2</v>
      </c>
      <c r="O130" s="16">
        <f t="shared" si="60"/>
        <v>2</v>
      </c>
      <c r="P130" s="16">
        <f t="shared" si="60"/>
        <v>2</v>
      </c>
      <c r="Q130" s="16">
        <f t="shared" si="60"/>
        <v>2</v>
      </c>
      <c r="R130" s="16">
        <f t="shared" si="60"/>
        <v>181.57</v>
      </c>
      <c r="S130" s="16"/>
      <c r="T130" s="10"/>
      <c r="U130" s="10"/>
      <c r="V130" s="10"/>
      <c r="W130" s="10"/>
      <c r="X130" s="16">
        <f>X131+X132+X133</f>
        <v>0</v>
      </c>
      <c r="Y130" s="10"/>
      <c r="Z130" s="10"/>
    </row>
    <row r="131" spans="1:26" ht="16.5" customHeight="1" x14ac:dyDescent="0.2">
      <c r="A131" s="17">
        <v>104</v>
      </c>
      <c r="B131" s="18" t="s">
        <v>149</v>
      </c>
      <c r="C131" s="19">
        <v>35.75</v>
      </c>
      <c r="D131" s="19"/>
      <c r="E131" s="20">
        <f t="shared" ref="E131:E133" si="61">C131+D131</f>
        <v>35.75</v>
      </c>
      <c r="F131" s="31">
        <v>35.75</v>
      </c>
      <c r="G131" s="32">
        <v>0</v>
      </c>
      <c r="H131" s="32">
        <v>0</v>
      </c>
      <c r="I131" s="32">
        <v>0</v>
      </c>
      <c r="J131" s="32">
        <v>0</v>
      </c>
      <c r="K131" s="32">
        <v>0</v>
      </c>
      <c r="L131" s="32">
        <v>0</v>
      </c>
      <c r="M131" s="32">
        <v>0</v>
      </c>
      <c r="N131" s="32">
        <v>0</v>
      </c>
      <c r="O131" s="32">
        <v>0</v>
      </c>
      <c r="P131" s="32">
        <v>0</v>
      </c>
      <c r="Q131" s="32">
        <v>0</v>
      </c>
      <c r="R131" s="20">
        <f t="shared" ref="R131:R133" si="62">SUM(F131:Q131)</f>
        <v>35.75</v>
      </c>
      <c r="S131" s="19"/>
      <c r="T131" s="10"/>
      <c r="U131" s="10"/>
      <c r="V131" s="10"/>
      <c r="W131" s="10"/>
      <c r="X131" s="19">
        <f t="shared" ref="X131:X133" si="63">E131-R131</f>
        <v>0</v>
      </c>
      <c r="Y131" s="10"/>
      <c r="Z131" s="10"/>
    </row>
    <row r="132" spans="1:26" ht="16.5" customHeight="1" x14ac:dyDescent="0.2">
      <c r="A132" s="17">
        <v>105</v>
      </c>
      <c r="B132" s="18" t="s">
        <v>150</v>
      </c>
      <c r="C132" s="19">
        <v>102.19</v>
      </c>
      <c r="D132" s="19"/>
      <c r="E132" s="20">
        <f t="shared" si="61"/>
        <v>102.19</v>
      </c>
      <c r="F132" s="36">
        <v>80.19</v>
      </c>
      <c r="G132" s="37">
        <v>2</v>
      </c>
      <c r="H132" s="37">
        <v>2</v>
      </c>
      <c r="I132" s="37">
        <v>2</v>
      </c>
      <c r="J132" s="37">
        <v>2</v>
      </c>
      <c r="K132" s="37">
        <v>2</v>
      </c>
      <c r="L132" s="37">
        <v>2</v>
      </c>
      <c r="M132" s="37">
        <v>2</v>
      </c>
      <c r="N132" s="37">
        <v>2</v>
      </c>
      <c r="O132" s="37">
        <v>2</v>
      </c>
      <c r="P132" s="37">
        <v>2</v>
      </c>
      <c r="Q132" s="37">
        <v>2</v>
      </c>
      <c r="R132" s="20">
        <f t="shared" si="62"/>
        <v>102.19</v>
      </c>
      <c r="S132" s="31" t="s">
        <v>151</v>
      </c>
      <c r="T132" s="10"/>
      <c r="U132" s="10"/>
      <c r="V132" s="10"/>
      <c r="W132" s="10"/>
      <c r="X132" s="19">
        <f t="shared" si="63"/>
        <v>0</v>
      </c>
      <c r="Y132" s="10"/>
      <c r="Z132" s="10"/>
    </row>
    <row r="133" spans="1:26" ht="16.5" customHeight="1" x14ac:dyDescent="0.2">
      <c r="A133" s="17">
        <v>106</v>
      </c>
      <c r="B133" s="18" t="s">
        <v>152</v>
      </c>
      <c r="C133" s="19">
        <v>43.63</v>
      </c>
      <c r="D133" s="19"/>
      <c r="E133" s="20">
        <f t="shared" si="61"/>
        <v>43.63</v>
      </c>
      <c r="F133" s="36">
        <v>43.63</v>
      </c>
      <c r="G133" s="37">
        <v>0</v>
      </c>
      <c r="H133" s="37">
        <v>0</v>
      </c>
      <c r="I133" s="37">
        <v>0</v>
      </c>
      <c r="J133" s="37">
        <v>0</v>
      </c>
      <c r="K133" s="37">
        <v>0</v>
      </c>
      <c r="L133" s="37">
        <v>0</v>
      </c>
      <c r="M133" s="37">
        <v>0</v>
      </c>
      <c r="N133" s="37">
        <v>0</v>
      </c>
      <c r="O133" s="37">
        <v>0</v>
      </c>
      <c r="P133" s="37">
        <v>0</v>
      </c>
      <c r="Q133" s="37">
        <v>0</v>
      </c>
      <c r="R133" s="20">
        <f t="shared" si="62"/>
        <v>43.63</v>
      </c>
      <c r="S133" s="19"/>
      <c r="T133" s="10"/>
      <c r="U133" s="10"/>
      <c r="V133" s="10"/>
      <c r="W133" s="10"/>
      <c r="X133" s="19">
        <f t="shared" si="63"/>
        <v>0</v>
      </c>
      <c r="Y133" s="10"/>
      <c r="Z133" s="10"/>
    </row>
    <row r="134" spans="1:26" ht="16.5" customHeight="1" x14ac:dyDescent="0.2">
      <c r="A134" s="14"/>
      <c r="B134" s="15" t="s">
        <v>153</v>
      </c>
      <c r="C134" s="16">
        <f t="shared" ref="C134:R134" si="64">SUM(C135:C139)</f>
        <v>515.93000000000006</v>
      </c>
      <c r="D134" s="16">
        <f t="shared" si="64"/>
        <v>0</v>
      </c>
      <c r="E134" s="16">
        <f t="shared" si="64"/>
        <v>515.93000000000006</v>
      </c>
      <c r="F134" s="16">
        <f t="shared" si="64"/>
        <v>275.52999999999997</v>
      </c>
      <c r="G134" s="16">
        <f t="shared" si="64"/>
        <v>46.85</v>
      </c>
      <c r="H134" s="16">
        <f t="shared" si="64"/>
        <v>24.3</v>
      </c>
      <c r="I134" s="16">
        <f t="shared" si="64"/>
        <v>12.079999999999998</v>
      </c>
      <c r="J134" s="16">
        <f t="shared" si="64"/>
        <v>23.66</v>
      </c>
      <c r="K134" s="16">
        <f t="shared" si="64"/>
        <v>16.93</v>
      </c>
      <c r="L134" s="16">
        <f t="shared" si="64"/>
        <v>18.48</v>
      </c>
      <c r="M134" s="16">
        <f t="shared" si="64"/>
        <v>30.93</v>
      </c>
      <c r="N134" s="16">
        <f t="shared" si="64"/>
        <v>15.149999999999999</v>
      </c>
      <c r="O134" s="16">
        <f t="shared" si="64"/>
        <v>16.34</v>
      </c>
      <c r="P134" s="16">
        <f t="shared" si="64"/>
        <v>22.41</v>
      </c>
      <c r="Q134" s="16">
        <f t="shared" si="64"/>
        <v>13.27</v>
      </c>
      <c r="R134" s="16">
        <f t="shared" si="64"/>
        <v>515.92999999999995</v>
      </c>
      <c r="S134" s="16"/>
      <c r="T134" s="10"/>
      <c r="U134" s="10"/>
      <c r="V134" s="10"/>
      <c r="W134" s="10"/>
      <c r="X134" s="16">
        <f>SUM(X135:X139)</f>
        <v>0</v>
      </c>
      <c r="Y134" s="10"/>
      <c r="Z134" s="10"/>
    </row>
    <row r="135" spans="1:26" ht="16.5" customHeight="1" x14ac:dyDescent="0.2">
      <c r="A135" s="17">
        <v>107</v>
      </c>
      <c r="B135" s="18" t="s">
        <v>154</v>
      </c>
      <c r="C135" s="19">
        <v>66</v>
      </c>
      <c r="D135" s="19"/>
      <c r="E135" s="20">
        <f t="shared" ref="E135:E139" si="65">C135+D135</f>
        <v>66</v>
      </c>
      <c r="F135" s="31">
        <v>40.42</v>
      </c>
      <c r="G135" s="32">
        <v>4.7</v>
      </c>
      <c r="H135" s="32">
        <v>2.35</v>
      </c>
      <c r="I135" s="32">
        <v>1.64</v>
      </c>
      <c r="J135" s="32">
        <v>2.82</v>
      </c>
      <c r="K135" s="32">
        <v>1.64</v>
      </c>
      <c r="L135" s="32">
        <v>2.35</v>
      </c>
      <c r="M135" s="32">
        <v>3.52</v>
      </c>
      <c r="N135" s="32">
        <v>1.64</v>
      </c>
      <c r="O135" s="32">
        <v>1.64</v>
      </c>
      <c r="P135" s="32">
        <v>1.64</v>
      </c>
      <c r="Q135" s="32">
        <v>1.64</v>
      </c>
      <c r="R135" s="20">
        <f t="shared" ref="R135:R139" si="66">SUM(F135:Q135)</f>
        <v>66.000000000000014</v>
      </c>
      <c r="S135" s="19"/>
      <c r="T135" s="10"/>
      <c r="U135" s="10"/>
      <c r="V135" s="10"/>
      <c r="W135" s="10"/>
      <c r="X135" s="19">
        <f t="shared" ref="X135:X139" si="67">E135-R135</f>
        <v>0</v>
      </c>
      <c r="Y135" s="10"/>
      <c r="Z135" s="10"/>
    </row>
    <row r="136" spans="1:26" ht="16.5" customHeight="1" x14ac:dyDescent="0.2">
      <c r="A136" s="17">
        <v>108</v>
      </c>
      <c r="B136" s="18" t="s">
        <v>155</v>
      </c>
      <c r="C136" s="19">
        <v>56</v>
      </c>
      <c r="D136" s="19"/>
      <c r="E136" s="20">
        <f t="shared" si="65"/>
        <v>56</v>
      </c>
      <c r="F136" s="36">
        <v>23.85</v>
      </c>
      <c r="G136" s="37">
        <v>8.2200000000000006</v>
      </c>
      <c r="H136" s="37">
        <v>3.52</v>
      </c>
      <c r="I136" s="37">
        <v>1.17</v>
      </c>
      <c r="J136" s="37">
        <v>3.52</v>
      </c>
      <c r="K136" s="37">
        <v>2.35</v>
      </c>
      <c r="L136" s="37">
        <v>2.82</v>
      </c>
      <c r="M136" s="37">
        <v>5.87</v>
      </c>
      <c r="N136" s="37">
        <v>1.17</v>
      </c>
      <c r="O136" s="37">
        <v>1.17</v>
      </c>
      <c r="P136" s="37">
        <v>1.17</v>
      </c>
      <c r="Q136" s="37">
        <v>1.17</v>
      </c>
      <c r="R136" s="20">
        <f t="shared" si="66"/>
        <v>56.000000000000014</v>
      </c>
      <c r="S136" s="19"/>
      <c r="T136" s="10"/>
      <c r="U136" s="10"/>
      <c r="V136" s="10"/>
      <c r="W136" s="10"/>
      <c r="X136" s="19">
        <f t="shared" si="67"/>
        <v>0</v>
      </c>
      <c r="Y136" s="10"/>
      <c r="Z136" s="10"/>
    </row>
    <row r="137" spans="1:26" ht="16.5" customHeight="1" x14ac:dyDescent="0.2">
      <c r="A137" s="17">
        <v>109</v>
      </c>
      <c r="B137" s="18" t="s">
        <v>156</v>
      </c>
      <c r="C137" s="19">
        <v>5</v>
      </c>
      <c r="D137" s="19"/>
      <c r="E137" s="20">
        <f t="shared" si="65"/>
        <v>5</v>
      </c>
      <c r="F137" s="36">
        <v>0</v>
      </c>
      <c r="G137" s="37">
        <v>5</v>
      </c>
      <c r="H137" s="37">
        <v>0</v>
      </c>
      <c r="I137" s="37">
        <v>0</v>
      </c>
      <c r="J137" s="37">
        <v>0</v>
      </c>
      <c r="K137" s="37">
        <v>0</v>
      </c>
      <c r="L137" s="37">
        <v>0</v>
      </c>
      <c r="M137" s="37">
        <v>0</v>
      </c>
      <c r="N137" s="37">
        <v>0</v>
      </c>
      <c r="O137" s="37">
        <v>0</v>
      </c>
      <c r="P137" s="37">
        <v>0</v>
      </c>
      <c r="Q137" s="37">
        <v>0</v>
      </c>
      <c r="R137" s="20">
        <f t="shared" si="66"/>
        <v>5</v>
      </c>
      <c r="S137" s="19"/>
      <c r="T137" s="10"/>
      <c r="U137" s="10"/>
      <c r="V137" s="10"/>
      <c r="W137" s="10"/>
      <c r="X137" s="19">
        <f t="shared" si="67"/>
        <v>0</v>
      </c>
      <c r="Y137" s="10"/>
      <c r="Z137" s="10"/>
    </row>
    <row r="138" spans="1:26" ht="16.5" customHeight="1" x14ac:dyDescent="0.2">
      <c r="A138" s="17">
        <v>110</v>
      </c>
      <c r="B138" s="18" t="s">
        <v>157</v>
      </c>
      <c r="C138" s="19">
        <v>388.93</v>
      </c>
      <c r="D138" s="19"/>
      <c r="E138" s="20">
        <f t="shared" si="65"/>
        <v>388.93</v>
      </c>
      <c r="F138" s="36">
        <v>211.26</v>
      </c>
      <c r="G138" s="37">
        <v>28.93</v>
      </c>
      <c r="H138" s="37">
        <v>18.43</v>
      </c>
      <c r="I138" s="37">
        <v>9.27</v>
      </c>
      <c r="J138" s="37">
        <v>17.32</v>
      </c>
      <c r="K138" s="37">
        <v>12.94</v>
      </c>
      <c r="L138" s="37">
        <v>13.31</v>
      </c>
      <c r="M138" s="37">
        <v>21.54</v>
      </c>
      <c r="N138" s="37">
        <v>12.34</v>
      </c>
      <c r="O138" s="37">
        <v>13.53</v>
      </c>
      <c r="P138" s="37">
        <v>19.600000000000001</v>
      </c>
      <c r="Q138" s="37">
        <v>10.46</v>
      </c>
      <c r="R138" s="20">
        <f t="shared" si="66"/>
        <v>388.92999999999995</v>
      </c>
      <c r="S138" s="19"/>
      <c r="T138" s="10"/>
      <c r="U138" s="10"/>
      <c r="V138" s="10"/>
      <c r="W138" s="10"/>
      <c r="X138" s="19">
        <f t="shared" si="67"/>
        <v>0</v>
      </c>
      <c r="Y138" s="10"/>
      <c r="Z138" s="10"/>
    </row>
    <row r="139" spans="1:26" ht="16.5" customHeight="1" x14ac:dyDescent="0.2">
      <c r="A139" s="17">
        <v>111</v>
      </c>
      <c r="B139" s="18" t="s">
        <v>42</v>
      </c>
      <c r="C139" s="19">
        <v>0</v>
      </c>
      <c r="D139" s="19"/>
      <c r="E139" s="20">
        <f t="shared" si="65"/>
        <v>0</v>
      </c>
      <c r="F139" s="36"/>
      <c r="G139" s="37"/>
      <c r="H139" s="37"/>
      <c r="I139" s="37"/>
      <c r="J139" s="37"/>
      <c r="K139" s="37"/>
      <c r="L139" s="37"/>
      <c r="M139" s="37"/>
      <c r="N139" s="37"/>
      <c r="O139" s="37"/>
      <c r="P139" s="37"/>
      <c r="Q139" s="37"/>
      <c r="R139" s="20">
        <f t="shared" si="66"/>
        <v>0</v>
      </c>
      <c r="S139" s="19"/>
      <c r="T139" s="10"/>
      <c r="U139" s="10"/>
      <c r="V139" s="10"/>
      <c r="W139" s="10"/>
      <c r="X139" s="19">
        <f t="shared" si="67"/>
        <v>0</v>
      </c>
      <c r="Y139" s="10"/>
      <c r="Z139" s="10"/>
    </row>
    <row r="140" spans="1:26" ht="16.5" customHeight="1" x14ac:dyDescent="0.2">
      <c r="A140" s="14"/>
      <c r="B140" s="15" t="s">
        <v>158</v>
      </c>
      <c r="C140" s="16">
        <f t="shared" ref="C140:R140" si="68">C141+C142</f>
        <v>159</v>
      </c>
      <c r="D140" s="16">
        <f t="shared" si="68"/>
        <v>0</v>
      </c>
      <c r="E140" s="16">
        <f t="shared" si="68"/>
        <v>159</v>
      </c>
      <c r="F140" s="16">
        <f t="shared" si="68"/>
        <v>159</v>
      </c>
      <c r="G140" s="16">
        <f t="shared" si="68"/>
        <v>0</v>
      </c>
      <c r="H140" s="16">
        <f t="shared" si="68"/>
        <v>0</v>
      </c>
      <c r="I140" s="16">
        <f t="shared" si="68"/>
        <v>0</v>
      </c>
      <c r="J140" s="16">
        <f t="shared" si="68"/>
        <v>0</v>
      </c>
      <c r="K140" s="16">
        <f t="shared" si="68"/>
        <v>0</v>
      </c>
      <c r="L140" s="16">
        <f t="shared" si="68"/>
        <v>0</v>
      </c>
      <c r="M140" s="16">
        <f t="shared" si="68"/>
        <v>0</v>
      </c>
      <c r="N140" s="16">
        <f t="shared" si="68"/>
        <v>0</v>
      </c>
      <c r="O140" s="16">
        <f t="shared" si="68"/>
        <v>0</v>
      </c>
      <c r="P140" s="16">
        <f t="shared" si="68"/>
        <v>0</v>
      </c>
      <c r="Q140" s="16">
        <f t="shared" si="68"/>
        <v>0</v>
      </c>
      <c r="R140" s="16">
        <f t="shared" si="68"/>
        <v>159</v>
      </c>
      <c r="S140" s="16"/>
      <c r="T140" s="10"/>
      <c r="U140" s="10"/>
      <c r="V140" s="10"/>
      <c r="W140" s="10"/>
      <c r="X140" s="16">
        <f>X141+X142</f>
        <v>0</v>
      </c>
      <c r="Y140" s="10"/>
      <c r="Z140" s="10"/>
    </row>
    <row r="141" spans="1:26" ht="16.5" customHeight="1" x14ac:dyDescent="0.2">
      <c r="A141" s="17">
        <v>112</v>
      </c>
      <c r="B141" s="18" t="s">
        <v>159</v>
      </c>
      <c r="C141" s="19">
        <v>159</v>
      </c>
      <c r="D141" s="19"/>
      <c r="E141" s="20">
        <f t="shared" ref="E141:E143" si="69">C141+D141</f>
        <v>159</v>
      </c>
      <c r="F141" s="19">
        <v>159</v>
      </c>
      <c r="G141" s="19"/>
      <c r="H141" s="19"/>
      <c r="I141" s="19"/>
      <c r="J141" s="19"/>
      <c r="K141" s="19"/>
      <c r="L141" s="19"/>
      <c r="M141" s="19"/>
      <c r="N141" s="19"/>
      <c r="O141" s="19"/>
      <c r="P141" s="19"/>
      <c r="Q141" s="19"/>
      <c r="R141" s="20">
        <f t="shared" ref="R141:R143" si="70">SUM(F141:Q141)</f>
        <v>159</v>
      </c>
      <c r="S141" s="19"/>
      <c r="T141" s="10"/>
      <c r="U141" s="10"/>
      <c r="V141" s="10"/>
      <c r="W141" s="10"/>
      <c r="X141" s="19">
        <f t="shared" ref="X141:X143" si="71">E141-R141</f>
        <v>0</v>
      </c>
      <c r="Y141" s="10"/>
      <c r="Z141" s="10"/>
    </row>
    <row r="142" spans="1:26" ht="16.5" customHeight="1" x14ac:dyDescent="0.2">
      <c r="A142" s="17">
        <v>113</v>
      </c>
      <c r="B142" s="18" t="s">
        <v>160</v>
      </c>
      <c r="C142" s="19">
        <v>0</v>
      </c>
      <c r="D142" s="19"/>
      <c r="E142" s="20">
        <f t="shared" si="69"/>
        <v>0</v>
      </c>
      <c r="F142" s="19"/>
      <c r="G142" s="19"/>
      <c r="H142" s="19"/>
      <c r="I142" s="19"/>
      <c r="J142" s="19"/>
      <c r="K142" s="19"/>
      <c r="L142" s="19"/>
      <c r="M142" s="19"/>
      <c r="N142" s="19"/>
      <c r="O142" s="19"/>
      <c r="P142" s="19"/>
      <c r="Q142" s="19"/>
      <c r="R142" s="20">
        <f t="shared" si="70"/>
        <v>0</v>
      </c>
      <c r="S142" s="19"/>
      <c r="T142" s="10"/>
      <c r="U142" s="10"/>
      <c r="V142" s="10"/>
      <c r="W142" s="10"/>
      <c r="X142" s="19">
        <f t="shared" si="71"/>
        <v>0</v>
      </c>
      <c r="Y142" s="10"/>
      <c r="Z142" s="10"/>
    </row>
    <row r="143" spans="1:26" ht="16.5" customHeight="1" x14ac:dyDescent="0.2">
      <c r="A143" s="14">
        <v>114</v>
      </c>
      <c r="B143" s="15" t="s">
        <v>161</v>
      </c>
      <c r="C143" s="16">
        <v>110.82</v>
      </c>
      <c r="D143" s="16"/>
      <c r="E143" s="16">
        <f t="shared" si="69"/>
        <v>110.82</v>
      </c>
      <c r="F143" s="16">
        <f>40.68+0.02</f>
        <v>40.700000000000003</v>
      </c>
      <c r="G143" s="16">
        <v>13.9178</v>
      </c>
      <c r="H143" s="16">
        <v>7.3871399999999996</v>
      </c>
      <c r="I143" s="16">
        <v>3</v>
      </c>
      <c r="J143" s="16">
        <v>7.1659600000000001</v>
      </c>
      <c r="K143" s="16">
        <v>4.7106399999999997</v>
      </c>
      <c r="L143" s="16">
        <v>5.2461900000000004</v>
      </c>
      <c r="M143" s="16">
        <v>9.6354000000000006</v>
      </c>
      <c r="N143" s="16">
        <v>4.0682799999999997</v>
      </c>
      <c r="O143" s="16">
        <v>4.4967699999999997</v>
      </c>
      <c r="P143" s="16">
        <v>6.6377199999999998</v>
      </c>
      <c r="Q143" s="16">
        <v>3.8541599999999998</v>
      </c>
      <c r="R143" s="20">
        <f t="shared" si="70"/>
        <v>110.82006</v>
      </c>
      <c r="S143" s="16"/>
      <c r="T143" s="10"/>
      <c r="U143" s="10"/>
      <c r="V143" s="10"/>
      <c r="W143" s="10"/>
      <c r="X143" s="16">
        <f t="shared" si="71"/>
        <v>-6.0000000004833964E-5</v>
      </c>
      <c r="Y143" s="10"/>
      <c r="Z143" s="10"/>
    </row>
    <row r="144" spans="1:26" ht="16.5" customHeight="1" x14ac:dyDescent="0.2">
      <c r="A144" s="14"/>
      <c r="B144" s="15" t="s">
        <v>162</v>
      </c>
      <c r="C144" s="16">
        <f t="shared" ref="C144:R144" si="72">SUM(C145:C148)</f>
        <v>120.9</v>
      </c>
      <c r="D144" s="16">
        <f t="shared" si="72"/>
        <v>0</v>
      </c>
      <c r="E144" s="16">
        <f t="shared" si="72"/>
        <v>120.9</v>
      </c>
      <c r="F144" s="16">
        <f t="shared" si="72"/>
        <v>61.1</v>
      </c>
      <c r="G144" s="16">
        <f t="shared" si="72"/>
        <v>9.6</v>
      </c>
      <c r="H144" s="16">
        <f t="shared" si="72"/>
        <v>3.4000000000000004</v>
      </c>
      <c r="I144" s="16">
        <f t="shared" si="72"/>
        <v>2.4</v>
      </c>
      <c r="J144" s="16">
        <f t="shared" si="72"/>
        <v>10.799999999999999</v>
      </c>
      <c r="K144" s="16">
        <f t="shared" si="72"/>
        <v>2.4</v>
      </c>
      <c r="L144" s="16">
        <f t="shared" si="72"/>
        <v>7.2</v>
      </c>
      <c r="M144" s="16">
        <f t="shared" si="72"/>
        <v>9.6</v>
      </c>
      <c r="N144" s="16">
        <f t="shared" si="72"/>
        <v>3.5999999999999996</v>
      </c>
      <c r="O144" s="16">
        <f t="shared" si="72"/>
        <v>4.8</v>
      </c>
      <c r="P144" s="16">
        <f t="shared" si="72"/>
        <v>3.6</v>
      </c>
      <c r="Q144" s="16">
        <f t="shared" si="72"/>
        <v>2.4</v>
      </c>
      <c r="R144" s="16">
        <f t="shared" si="72"/>
        <v>120.9</v>
      </c>
      <c r="S144" s="16"/>
      <c r="T144" s="10"/>
      <c r="U144" s="10"/>
      <c r="V144" s="10"/>
      <c r="W144" s="10"/>
      <c r="X144" s="16">
        <f>SUM(X145:X148)</f>
        <v>0</v>
      </c>
      <c r="Y144" s="10"/>
      <c r="Z144" s="10"/>
    </row>
    <row r="145" spans="1:26" ht="16.5" customHeight="1" x14ac:dyDescent="0.2">
      <c r="A145" s="17">
        <v>115</v>
      </c>
      <c r="B145" s="18" t="s">
        <v>163</v>
      </c>
      <c r="C145" s="19">
        <v>18.7</v>
      </c>
      <c r="D145" s="19"/>
      <c r="E145" s="20">
        <f t="shared" ref="E145:E150" si="73">C145+D145</f>
        <v>18.7</v>
      </c>
      <c r="F145" s="31">
        <v>6.7</v>
      </c>
      <c r="G145" s="32">
        <v>2.4</v>
      </c>
      <c r="H145" s="32">
        <v>1.2</v>
      </c>
      <c r="I145" s="32">
        <v>0</v>
      </c>
      <c r="J145" s="32">
        <v>1.2</v>
      </c>
      <c r="K145" s="32">
        <v>0</v>
      </c>
      <c r="L145" s="32">
        <v>1.2</v>
      </c>
      <c r="M145" s="32">
        <v>2.4</v>
      </c>
      <c r="N145" s="32">
        <v>1.2</v>
      </c>
      <c r="O145" s="32">
        <v>1.2</v>
      </c>
      <c r="P145" s="32">
        <v>0</v>
      </c>
      <c r="Q145" s="32">
        <v>1.2</v>
      </c>
      <c r="R145" s="20">
        <f t="shared" ref="R145:R150" si="74">SUM(F145:Q145)</f>
        <v>18.699999999999996</v>
      </c>
      <c r="S145" s="38" t="s">
        <v>164</v>
      </c>
      <c r="T145" s="10"/>
      <c r="U145" s="10"/>
      <c r="V145" s="10"/>
      <c r="W145" s="10"/>
      <c r="X145" s="19">
        <f t="shared" ref="X145:X150" si="75">E145-R145</f>
        <v>0</v>
      </c>
      <c r="Y145" s="10"/>
      <c r="Z145" s="10"/>
    </row>
    <row r="146" spans="1:26" ht="16.5" customHeight="1" x14ac:dyDescent="0.2">
      <c r="A146" s="17">
        <v>116</v>
      </c>
      <c r="B146" s="18" t="s">
        <v>165</v>
      </c>
      <c r="C146" s="19">
        <v>102.2</v>
      </c>
      <c r="D146" s="19"/>
      <c r="E146" s="20">
        <f t="shared" si="73"/>
        <v>102.2</v>
      </c>
      <c r="F146" s="36">
        <v>54.4</v>
      </c>
      <c r="G146" s="37">
        <v>7.2</v>
      </c>
      <c r="H146" s="37">
        <v>2.2000000000000002</v>
      </c>
      <c r="I146" s="37">
        <v>2.4</v>
      </c>
      <c r="J146" s="37">
        <v>9.6</v>
      </c>
      <c r="K146" s="37">
        <v>2.4</v>
      </c>
      <c r="L146" s="37">
        <v>6</v>
      </c>
      <c r="M146" s="37">
        <v>7.2</v>
      </c>
      <c r="N146" s="37">
        <v>2.4</v>
      </c>
      <c r="O146" s="37">
        <v>3.6</v>
      </c>
      <c r="P146" s="37">
        <v>3.6</v>
      </c>
      <c r="Q146" s="37">
        <v>1.2</v>
      </c>
      <c r="R146" s="20">
        <f t="shared" si="74"/>
        <v>102.2</v>
      </c>
      <c r="S146" s="38" t="s">
        <v>164</v>
      </c>
      <c r="T146" s="10"/>
      <c r="U146" s="10"/>
      <c r="V146" s="10"/>
      <c r="W146" s="10"/>
      <c r="X146" s="19">
        <f t="shared" si="75"/>
        <v>0</v>
      </c>
      <c r="Y146" s="10"/>
      <c r="Z146" s="10"/>
    </row>
    <row r="147" spans="1:26" ht="16.5" customHeight="1" x14ac:dyDescent="0.2">
      <c r="A147" s="17">
        <v>117</v>
      </c>
      <c r="B147" s="18" t="s">
        <v>166</v>
      </c>
      <c r="C147" s="19">
        <v>0</v>
      </c>
      <c r="D147" s="19"/>
      <c r="E147" s="20">
        <f t="shared" si="73"/>
        <v>0</v>
      </c>
      <c r="F147" s="19"/>
      <c r="G147" s="19"/>
      <c r="H147" s="19"/>
      <c r="I147" s="19"/>
      <c r="J147" s="19"/>
      <c r="K147" s="19"/>
      <c r="L147" s="19"/>
      <c r="M147" s="19"/>
      <c r="N147" s="19"/>
      <c r="O147" s="19"/>
      <c r="P147" s="19"/>
      <c r="Q147" s="19"/>
      <c r="R147" s="20">
        <f t="shared" si="74"/>
        <v>0</v>
      </c>
      <c r="S147" s="19"/>
      <c r="T147" s="10"/>
      <c r="U147" s="10"/>
      <c r="V147" s="10"/>
      <c r="W147" s="10"/>
      <c r="X147" s="19">
        <f t="shared" si="75"/>
        <v>0</v>
      </c>
      <c r="Y147" s="10"/>
      <c r="Z147" s="10"/>
    </row>
    <row r="148" spans="1:26" ht="16.5" customHeight="1" x14ac:dyDescent="0.2">
      <c r="A148" s="17">
        <v>118</v>
      </c>
      <c r="B148" s="18" t="s">
        <v>42</v>
      </c>
      <c r="C148" s="19">
        <v>0</v>
      </c>
      <c r="D148" s="19"/>
      <c r="E148" s="20">
        <f t="shared" si="73"/>
        <v>0</v>
      </c>
      <c r="F148" s="19"/>
      <c r="G148" s="19"/>
      <c r="H148" s="19"/>
      <c r="I148" s="19"/>
      <c r="J148" s="19"/>
      <c r="K148" s="19"/>
      <c r="L148" s="19"/>
      <c r="M148" s="19"/>
      <c r="N148" s="19"/>
      <c r="O148" s="19"/>
      <c r="P148" s="19"/>
      <c r="Q148" s="19"/>
      <c r="R148" s="20">
        <f t="shared" si="74"/>
        <v>0</v>
      </c>
      <c r="S148" s="19"/>
      <c r="T148" s="10"/>
      <c r="U148" s="10"/>
      <c r="V148" s="10"/>
      <c r="W148" s="10"/>
      <c r="X148" s="19">
        <f t="shared" si="75"/>
        <v>0</v>
      </c>
      <c r="Y148" s="10"/>
      <c r="Z148" s="10"/>
    </row>
    <row r="149" spans="1:26" ht="16.5" customHeight="1" x14ac:dyDescent="0.2">
      <c r="A149" s="14">
        <v>119</v>
      </c>
      <c r="B149" s="15" t="s">
        <v>167</v>
      </c>
      <c r="C149" s="16">
        <v>16</v>
      </c>
      <c r="D149" s="16"/>
      <c r="E149" s="16">
        <f t="shared" si="73"/>
        <v>16</v>
      </c>
      <c r="F149" s="39">
        <v>16</v>
      </c>
      <c r="G149" s="40">
        <v>0</v>
      </c>
      <c r="H149" s="40">
        <v>0</v>
      </c>
      <c r="I149" s="40">
        <v>0</v>
      </c>
      <c r="J149" s="40">
        <v>0</v>
      </c>
      <c r="K149" s="40">
        <v>0</v>
      </c>
      <c r="L149" s="40">
        <v>0</v>
      </c>
      <c r="M149" s="40">
        <v>0</v>
      </c>
      <c r="N149" s="40">
        <v>0</v>
      </c>
      <c r="O149" s="40">
        <v>0</v>
      </c>
      <c r="P149" s="40">
        <v>0</v>
      </c>
      <c r="Q149" s="40">
        <v>0</v>
      </c>
      <c r="R149" s="16">
        <f t="shared" si="74"/>
        <v>16</v>
      </c>
      <c r="S149" s="16"/>
      <c r="T149" s="10"/>
      <c r="U149" s="10"/>
      <c r="V149" s="10"/>
      <c r="W149" s="10"/>
      <c r="X149" s="16">
        <f t="shared" si="75"/>
        <v>0</v>
      </c>
      <c r="Y149" s="10"/>
      <c r="Z149" s="10"/>
    </row>
    <row r="150" spans="1:26" ht="16.5" customHeight="1" x14ac:dyDescent="0.2">
      <c r="A150" s="14">
        <v>120</v>
      </c>
      <c r="B150" s="15" t="s">
        <v>168</v>
      </c>
      <c r="C150" s="16">
        <v>0</v>
      </c>
      <c r="D150" s="16"/>
      <c r="E150" s="16">
        <f t="shared" si="73"/>
        <v>0</v>
      </c>
      <c r="F150" s="16"/>
      <c r="G150" s="16"/>
      <c r="H150" s="16"/>
      <c r="I150" s="16"/>
      <c r="J150" s="16"/>
      <c r="K150" s="16"/>
      <c r="L150" s="16"/>
      <c r="M150" s="16"/>
      <c r="N150" s="16"/>
      <c r="O150" s="16"/>
      <c r="P150" s="16"/>
      <c r="Q150" s="16"/>
      <c r="R150" s="16">
        <f t="shared" si="74"/>
        <v>0</v>
      </c>
      <c r="S150" s="16"/>
      <c r="T150" s="10"/>
      <c r="U150" s="10"/>
      <c r="V150" s="10"/>
      <c r="W150" s="10"/>
      <c r="X150" s="16">
        <f t="shared" si="75"/>
        <v>0</v>
      </c>
      <c r="Y150" s="10"/>
      <c r="Z150" s="10"/>
    </row>
    <row r="151" spans="1:26" ht="16.5" customHeight="1" x14ac:dyDescent="0.2">
      <c r="A151" s="14"/>
      <c r="B151" s="15" t="s">
        <v>169</v>
      </c>
      <c r="C151" s="16">
        <f t="shared" ref="C151:R151" si="76">SUM(C152:C154)</f>
        <v>0</v>
      </c>
      <c r="D151" s="16">
        <f t="shared" si="76"/>
        <v>0</v>
      </c>
      <c r="E151" s="16">
        <f t="shared" si="76"/>
        <v>0</v>
      </c>
      <c r="F151" s="16">
        <f t="shared" si="76"/>
        <v>0</v>
      </c>
      <c r="G151" s="16">
        <f t="shared" si="76"/>
        <v>0</v>
      </c>
      <c r="H151" s="16">
        <f t="shared" si="76"/>
        <v>0</v>
      </c>
      <c r="I151" s="16">
        <f t="shared" si="76"/>
        <v>0</v>
      </c>
      <c r="J151" s="16">
        <f t="shared" si="76"/>
        <v>0</v>
      </c>
      <c r="K151" s="16">
        <f t="shared" si="76"/>
        <v>0</v>
      </c>
      <c r="L151" s="16">
        <f t="shared" si="76"/>
        <v>0</v>
      </c>
      <c r="M151" s="16">
        <f t="shared" si="76"/>
        <v>0</v>
      </c>
      <c r="N151" s="16">
        <f t="shared" si="76"/>
        <v>0</v>
      </c>
      <c r="O151" s="16">
        <f t="shared" si="76"/>
        <v>0</v>
      </c>
      <c r="P151" s="16">
        <f t="shared" si="76"/>
        <v>0</v>
      </c>
      <c r="Q151" s="16">
        <f t="shared" si="76"/>
        <v>0</v>
      </c>
      <c r="R151" s="16">
        <f t="shared" si="76"/>
        <v>0</v>
      </c>
      <c r="S151" s="16"/>
      <c r="T151" s="10"/>
      <c r="U151" s="10"/>
      <c r="V151" s="10"/>
      <c r="W151" s="10"/>
      <c r="X151" s="16">
        <f>SUM(X152:X154)</f>
        <v>0</v>
      </c>
      <c r="Y151" s="10"/>
      <c r="Z151" s="10"/>
    </row>
    <row r="152" spans="1:26" ht="16.5" customHeight="1" x14ac:dyDescent="0.2">
      <c r="A152" s="17">
        <v>121</v>
      </c>
      <c r="B152" s="18" t="s">
        <v>170</v>
      </c>
      <c r="C152" s="19">
        <v>0</v>
      </c>
      <c r="D152" s="19"/>
      <c r="E152" s="20">
        <f t="shared" ref="E152:E154" si="77">C152+D152</f>
        <v>0</v>
      </c>
      <c r="F152" s="19"/>
      <c r="G152" s="19"/>
      <c r="H152" s="19"/>
      <c r="I152" s="19"/>
      <c r="J152" s="19"/>
      <c r="K152" s="19"/>
      <c r="L152" s="19"/>
      <c r="M152" s="19"/>
      <c r="N152" s="19"/>
      <c r="O152" s="19"/>
      <c r="P152" s="19"/>
      <c r="Q152" s="19"/>
      <c r="R152" s="20">
        <f t="shared" ref="R152:R154" si="78">SUM(F152:Q152)</f>
        <v>0</v>
      </c>
      <c r="S152" s="19"/>
      <c r="T152" s="10"/>
      <c r="U152" s="10"/>
      <c r="V152" s="10"/>
      <c r="W152" s="10"/>
      <c r="X152" s="19">
        <f t="shared" ref="X152:X154" si="79">E152-R152</f>
        <v>0</v>
      </c>
      <c r="Y152" s="10"/>
      <c r="Z152" s="10"/>
    </row>
    <row r="153" spans="1:26" ht="16.5" customHeight="1" x14ac:dyDescent="0.2">
      <c r="A153" s="17">
        <v>122</v>
      </c>
      <c r="B153" s="18" t="s">
        <v>171</v>
      </c>
      <c r="C153" s="19">
        <v>0</v>
      </c>
      <c r="D153" s="19"/>
      <c r="E153" s="20">
        <f t="shared" si="77"/>
        <v>0</v>
      </c>
      <c r="F153" s="19"/>
      <c r="G153" s="19"/>
      <c r="H153" s="19"/>
      <c r="I153" s="19"/>
      <c r="J153" s="19"/>
      <c r="K153" s="19"/>
      <c r="L153" s="19"/>
      <c r="M153" s="19"/>
      <c r="N153" s="19"/>
      <c r="O153" s="19"/>
      <c r="P153" s="19"/>
      <c r="Q153" s="19"/>
      <c r="R153" s="20">
        <f t="shared" si="78"/>
        <v>0</v>
      </c>
      <c r="S153" s="19"/>
      <c r="T153" s="10"/>
      <c r="U153" s="10"/>
      <c r="V153" s="10"/>
      <c r="W153" s="10"/>
      <c r="X153" s="19">
        <f t="shared" si="79"/>
        <v>0</v>
      </c>
      <c r="Y153" s="10"/>
      <c r="Z153" s="10"/>
    </row>
    <row r="154" spans="1:26" ht="16.5" customHeight="1" x14ac:dyDescent="0.2">
      <c r="A154" s="17">
        <v>123</v>
      </c>
      <c r="B154" s="18" t="s">
        <v>172</v>
      </c>
      <c r="C154" s="19">
        <v>0</v>
      </c>
      <c r="D154" s="19"/>
      <c r="E154" s="20">
        <f t="shared" si="77"/>
        <v>0</v>
      </c>
      <c r="F154" s="19"/>
      <c r="G154" s="19"/>
      <c r="H154" s="19"/>
      <c r="I154" s="19"/>
      <c r="J154" s="19"/>
      <c r="K154" s="19"/>
      <c r="L154" s="19"/>
      <c r="M154" s="19"/>
      <c r="N154" s="19"/>
      <c r="O154" s="19"/>
      <c r="P154" s="19"/>
      <c r="Q154" s="19"/>
      <c r="R154" s="20">
        <f t="shared" si="78"/>
        <v>0</v>
      </c>
      <c r="S154" s="19"/>
      <c r="T154" s="10"/>
      <c r="U154" s="10"/>
      <c r="V154" s="10"/>
      <c r="W154" s="10"/>
      <c r="X154" s="19">
        <f t="shared" si="79"/>
        <v>0</v>
      </c>
      <c r="Y154" s="10"/>
      <c r="Z154" s="10"/>
    </row>
    <row r="155" spans="1:26" ht="16.5" customHeight="1" x14ac:dyDescent="0.2">
      <c r="A155" s="14"/>
      <c r="B155" s="15" t="s">
        <v>173</v>
      </c>
      <c r="C155" s="16">
        <f t="shared" ref="C155:R155" si="80">SUM(C156:C158)</f>
        <v>0</v>
      </c>
      <c r="D155" s="16">
        <f t="shared" si="80"/>
        <v>0</v>
      </c>
      <c r="E155" s="16">
        <f t="shared" si="80"/>
        <v>0</v>
      </c>
      <c r="F155" s="16">
        <f t="shared" si="80"/>
        <v>0</v>
      </c>
      <c r="G155" s="16">
        <f t="shared" si="80"/>
        <v>0</v>
      </c>
      <c r="H155" s="16">
        <f t="shared" si="80"/>
        <v>0</v>
      </c>
      <c r="I155" s="16">
        <f t="shared" si="80"/>
        <v>0</v>
      </c>
      <c r="J155" s="16">
        <f t="shared" si="80"/>
        <v>0</v>
      </c>
      <c r="K155" s="16">
        <f t="shared" si="80"/>
        <v>0</v>
      </c>
      <c r="L155" s="16">
        <f t="shared" si="80"/>
        <v>0</v>
      </c>
      <c r="M155" s="16">
        <f t="shared" si="80"/>
        <v>0</v>
      </c>
      <c r="N155" s="16">
        <f t="shared" si="80"/>
        <v>0</v>
      </c>
      <c r="O155" s="16">
        <f t="shared" si="80"/>
        <v>0</v>
      </c>
      <c r="P155" s="16">
        <f t="shared" si="80"/>
        <v>0</v>
      </c>
      <c r="Q155" s="16">
        <f t="shared" si="80"/>
        <v>0</v>
      </c>
      <c r="R155" s="16">
        <f t="shared" si="80"/>
        <v>0</v>
      </c>
      <c r="S155" s="16"/>
      <c r="T155" s="10"/>
      <c r="U155" s="10"/>
      <c r="V155" s="10"/>
      <c r="W155" s="10"/>
      <c r="X155" s="16">
        <f>SUM(X156:X158)</f>
        <v>0</v>
      </c>
      <c r="Y155" s="10"/>
      <c r="Z155" s="10"/>
    </row>
    <row r="156" spans="1:26" ht="16.5" customHeight="1" x14ac:dyDescent="0.2">
      <c r="A156" s="17">
        <v>124</v>
      </c>
      <c r="B156" s="18" t="s">
        <v>174</v>
      </c>
      <c r="C156" s="19">
        <v>0</v>
      </c>
      <c r="D156" s="19"/>
      <c r="E156" s="20">
        <f t="shared" ref="E156:E158" si="81">C156+D156</f>
        <v>0</v>
      </c>
      <c r="F156" s="19"/>
      <c r="G156" s="19"/>
      <c r="H156" s="19"/>
      <c r="I156" s="19"/>
      <c r="J156" s="19"/>
      <c r="K156" s="19"/>
      <c r="L156" s="19"/>
      <c r="M156" s="19"/>
      <c r="N156" s="19"/>
      <c r="O156" s="19"/>
      <c r="P156" s="19"/>
      <c r="Q156" s="19"/>
      <c r="R156" s="20">
        <f t="shared" ref="R156:R158" si="82">SUM(F156:Q156)</f>
        <v>0</v>
      </c>
      <c r="S156" s="19"/>
      <c r="T156" s="10"/>
      <c r="U156" s="10"/>
      <c r="V156" s="10"/>
      <c r="W156" s="10"/>
      <c r="X156" s="19">
        <f t="shared" ref="X156:X158" si="83">E156-R156</f>
        <v>0</v>
      </c>
      <c r="Y156" s="10"/>
      <c r="Z156" s="10"/>
    </row>
    <row r="157" spans="1:26" ht="16.5" customHeight="1" x14ac:dyDescent="0.2">
      <c r="A157" s="17">
        <v>125</v>
      </c>
      <c r="B157" s="18" t="s">
        <v>175</v>
      </c>
      <c r="C157" s="19">
        <v>0</v>
      </c>
      <c r="D157" s="19"/>
      <c r="E157" s="20">
        <f t="shared" si="81"/>
        <v>0</v>
      </c>
      <c r="F157" s="19"/>
      <c r="G157" s="19"/>
      <c r="H157" s="19"/>
      <c r="I157" s="19"/>
      <c r="J157" s="19"/>
      <c r="K157" s="19"/>
      <c r="L157" s="19"/>
      <c r="M157" s="19"/>
      <c r="N157" s="19"/>
      <c r="O157" s="19"/>
      <c r="P157" s="19"/>
      <c r="Q157" s="19"/>
      <c r="R157" s="20">
        <f t="shared" si="82"/>
        <v>0</v>
      </c>
      <c r="S157" s="19"/>
      <c r="T157" s="10"/>
      <c r="U157" s="10"/>
      <c r="V157" s="10"/>
      <c r="W157" s="10"/>
      <c r="X157" s="19">
        <f t="shared" si="83"/>
        <v>0</v>
      </c>
      <c r="Y157" s="10"/>
      <c r="Z157" s="10"/>
    </row>
    <row r="158" spans="1:26" ht="16.5" customHeight="1" x14ac:dyDescent="0.2">
      <c r="A158" s="17">
        <v>126</v>
      </c>
      <c r="B158" s="18" t="s">
        <v>176</v>
      </c>
      <c r="C158" s="19">
        <v>0</v>
      </c>
      <c r="D158" s="19"/>
      <c r="E158" s="20">
        <f t="shared" si="81"/>
        <v>0</v>
      </c>
      <c r="F158" s="19"/>
      <c r="G158" s="19"/>
      <c r="H158" s="19"/>
      <c r="I158" s="19"/>
      <c r="J158" s="19"/>
      <c r="K158" s="19"/>
      <c r="L158" s="19"/>
      <c r="M158" s="19"/>
      <c r="N158" s="19"/>
      <c r="O158" s="19"/>
      <c r="P158" s="19"/>
      <c r="Q158" s="19"/>
      <c r="R158" s="20">
        <f t="shared" si="82"/>
        <v>0</v>
      </c>
      <c r="S158" s="19"/>
      <c r="T158" s="10"/>
      <c r="U158" s="10"/>
      <c r="V158" s="10"/>
      <c r="W158" s="10"/>
      <c r="X158" s="19">
        <f t="shared" si="83"/>
        <v>0</v>
      </c>
      <c r="Y158" s="10"/>
      <c r="Z158" s="10"/>
    </row>
    <row r="159" spans="1:26" ht="16.5" customHeight="1" x14ac:dyDescent="0.2">
      <c r="A159" s="33" t="s">
        <v>177</v>
      </c>
      <c r="B159" s="34" t="s">
        <v>178</v>
      </c>
      <c r="C159" s="35">
        <f t="shared" ref="C159:R159" si="84">C160+C164+C172+C175+C179+C184+C186+C188+C189</f>
        <v>1039.5800000000002</v>
      </c>
      <c r="D159" s="35">
        <f t="shared" si="84"/>
        <v>0</v>
      </c>
      <c r="E159" s="35">
        <f t="shared" si="84"/>
        <v>1039.5800000000002</v>
      </c>
      <c r="F159" s="35">
        <f t="shared" si="84"/>
        <v>774.92000000000007</v>
      </c>
      <c r="G159" s="35">
        <f t="shared" si="84"/>
        <v>167.08999999999997</v>
      </c>
      <c r="H159" s="35">
        <f t="shared" si="84"/>
        <v>15.6</v>
      </c>
      <c r="I159" s="35">
        <f t="shared" si="84"/>
        <v>0</v>
      </c>
      <c r="J159" s="35">
        <f t="shared" si="84"/>
        <v>29.71</v>
      </c>
      <c r="K159" s="35">
        <f t="shared" si="84"/>
        <v>0</v>
      </c>
      <c r="L159" s="35">
        <f t="shared" si="84"/>
        <v>0</v>
      </c>
      <c r="M159" s="35">
        <f t="shared" si="84"/>
        <v>52.26</v>
      </c>
      <c r="N159" s="35">
        <f t="shared" si="84"/>
        <v>0</v>
      </c>
      <c r="O159" s="35">
        <f t="shared" si="84"/>
        <v>0</v>
      </c>
      <c r="P159" s="35">
        <f t="shared" si="84"/>
        <v>0</v>
      </c>
      <c r="Q159" s="35">
        <f t="shared" si="84"/>
        <v>0</v>
      </c>
      <c r="R159" s="35">
        <f t="shared" si="84"/>
        <v>1039.5800000000002</v>
      </c>
      <c r="S159" s="35"/>
      <c r="T159" s="10"/>
      <c r="U159" s="10"/>
      <c r="V159" s="10"/>
      <c r="W159" s="10"/>
      <c r="X159" s="35">
        <f>X160+X164+X172+X175+X179+X184+X186+X188+X189</f>
        <v>0</v>
      </c>
      <c r="Y159" s="10"/>
      <c r="Z159" s="10"/>
    </row>
    <row r="160" spans="1:26" ht="16.5" customHeight="1" x14ac:dyDescent="0.2">
      <c r="A160" s="14"/>
      <c r="B160" s="15" t="s">
        <v>179</v>
      </c>
      <c r="C160" s="16">
        <f t="shared" ref="C160:R160" si="85">SUM(C161:C163)</f>
        <v>57.45</v>
      </c>
      <c r="D160" s="16">
        <f t="shared" si="85"/>
        <v>0</v>
      </c>
      <c r="E160" s="16">
        <f t="shared" si="85"/>
        <v>57.45</v>
      </c>
      <c r="F160" s="16">
        <f t="shared" si="85"/>
        <v>0</v>
      </c>
      <c r="G160" s="16">
        <f t="shared" si="85"/>
        <v>35.549999999999997</v>
      </c>
      <c r="H160" s="16">
        <f t="shared" si="85"/>
        <v>2.9099999999999997</v>
      </c>
      <c r="I160" s="16">
        <f t="shared" si="85"/>
        <v>0</v>
      </c>
      <c r="J160" s="16">
        <f t="shared" si="85"/>
        <v>6.54</v>
      </c>
      <c r="K160" s="16">
        <f t="shared" si="85"/>
        <v>0</v>
      </c>
      <c r="L160" s="16">
        <f t="shared" si="85"/>
        <v>0</v>
      </c>
      <c r="M160" s="16">
        <f t="shared" si="85"/>
        <v>12.450000000000001</v>
      </c>
      <c r="N160" s="16">
        <f t="shared" si="85"/>
        <v>0</v>
      </c>
      <c r="O160" s="16">
        <f t="shared" si="85"/>
        <v>0</v>
      </c>
      <c r="P160" s="16">
        <f t="shared" si="85"/>
        <v>0</v>
      </c>
      <c r="Q160" s="16">
        <f t="shared" si="85"/>
        <v>0</v>
      </c>
      <c r="R160" s="16">
        <f t="shared" si="85"/>
        <v>57.45</v>
      </c>
      <c r="S160" s="16"/>
      <c r="T160" s="10"/>
      <c r="U160" s="10"/>
      <c r="V160" s="10"/>
      <c r="W160" s="10"/>
      <c r="X160" s="16">
        <f>SUM(X161:X163)</f>
        <v>0</v>
      </c>
      <c r="Y160" s="10"/>
      <c r="Z160" s="10"/>
    </row>
    <row r="161" spans="1:26" ht="16.5" customHeight="1" x14ac:dyDescent="0.2">
      <c r="A161" s="17">
        <v>127</v>
      </c>
      <c r="B161" s="18" t="s">
        <v>180</v>
      </c>
      <c r="C161" s="19">
        <v>51.75</v>
      </c>
      <c r="D161" s="19"/>
      <c r="E161" s="20">
        <f t="shared" ref="E161:E163" si="86">C161+D161</f>
        <v>51.75</v>
      </c>
      <c r="F161" s="19"/>
      <c r="G161" s="41">
        <v>31.65</v>
      </c>
      <c r="H161" s="19">
        <v>2.61</v>
      </c>
      <c r="I161" s="19"/>
      <c r="J161" s="19">
        <v>5.94</v>
      </c>
      <c r="K161" s="19"/>
      <c r="L161" s="19"/>
      <c r="M161" s="19">
        <v>11.55</v>
      </c>
      <c r="N161" s="19"/>
      <c r="O161" s="19"/>
      <c r="P161" s="19"/>
      <c r="Q161" s="19"/>
      <c r="R161" s="20">
        <f t="shared" ref="R161:R163" si="87">SUM(F161:Q161)</f>
        <v>51.75</v>
      </c>
      <c r="S161" s="42" t="s">
        <v>277</v>
      </c>
      <c r="T161" s="10"/>
      <c r="U161" s="10"/>
      <c r="V161" s="10"/>
      <c r="W161" s="10"/>
      <c r="X161" s="19">
        <f t="shared" ref="X161:X163" si="88">E161-R161</f>
        <v>0</v>
      </c>
      <c r="Y161" s="10"/>
      <c r="Z161" s="10"/>
    </row>
    <row r="162" spans="1:26" ht="16.5" customHeight="1" x14ac:dyDescent="0.2">
      <c r="A162" s="17">
        <v>128</v>
      </c>
      <c r="B162" s="18" t="s">
        <v>182</v>
      </c>
      <c r="C162" s="19">
        <v>5.7</v>
      </c>
      <c r="D162" s="19"/>
      <c r="E162" s="20">
        <f t="shared" si="86"/>
        <v>5.7</v>
      </c>
      <c r="F162" s="19"/>
      <c r="G162" s="19">
        <v>3.9</v>
      </c>
      <c r="H162" s="19">
        <v>0.3</v>
      </c>
      <c r="I162" s="19"/>
      <c r="J162" s="19">
        <v>0.6</v>
      </c>
      <c r="K162" s="19"/>
      <c r="L162" s="19"/>
      <c r="M162" s="19">
        <v>0.9</v>
      </c>
      <c r="N162" s="19"/>
      <c r="O162" s="19"/>
      <c r="P162" s="19"/>
      <c r="Q162" s="19"/>
      <c r="R162" s="20">
        <f t="shared" si="87"/>
        <v>5.7</v>
      </c>
      <c r="S162" s="42" t="s">
        <v>183</v>
      </c>
      <c r="T162" s="10"/>
      <c r="U162" s="10"/>
      <c r="V162" s="10"/>
      <c r="W162" s="10"/>
      <c r="X162" s="19">
        <f t="shared" si="88"/>
        <v>0</v>
      </c>
      <c r="Y162" s="10"/>
      <c r="Z162" s="10"/>
    </row>
    <row r="163" spans="1:26" ht="16.5" customHeight="1" x14ac:dyDescent="0.2">
      <c r="A163" s="17">
        <v>129</v>
      </c>
      <c r="B163" s="18" t="s">
        <v>184</v>
      </c>
      <c r="C163" s="19">
        <v>0</v>
      </c>
      <c r="D163" s="19"/>
      <c r="E163" s="20">
        <f t="shared" si="86"/>
        <v>0</v>
      </c>
      <c r="F163" s="19"/>
      <c r="G163" s="19"/>
      <c r="H163" s="19"/>
      <c r="I163" s="19"/>
      <c r="J163" s="19"/>
      <c r="K163" s="19"/>
      <c r="L163" s="19"/>
      <c r="M163" s="19"/>
      <c r="N163" s="19"/>
      <c r="O163" s="19"/>
      <c r="P163" s="19"/>
      <c r="Q163" s="19"/>
      <c r="R163" s="20">
        <f t="shared" si="87"/>
        <v>0</v>
      </c>
      <c r="S163" s="19"/>
      <c r="T163" s="10"/>
      <c r="U163" s="10"/>
      <c r="V163" s="10"/>
      <c r="W163" s="10"/>
      <c r="X163" s="19">
        <f t="shared" si="88"/>
        <v>0</v>
      </c>
      <c r="Y163" s="10"/>
      <c r="Z163" s="10"/>
    </row>
    <row r="164" spans="1:26" ht="16.5" customHeight="1" x14ac:dyDescent="0.2">
      <c r="A164" s="14"/>
      <c r="B164" s="15" t="s">
        <v>185</v>
      </c>
      <c r="C164" s="16">
        <f t="shared" ref="C164:R164" si="89">SUM(C165:C171)</f>
        <v>118.74</v>
      </c>
      <c r="D164" s="16">
        <f t="shared" si="89"/>
        <v>0</v>
      </c>
      <c r="E164" s="16">
        <f t="shared" si="89"/>
        <v>118.74</v>
      </c>
      <c r="F164" s="16">
        <f t="shared" si="89"/>
        <v>0</v>
      </c>
      <c r="G164" s="16">
        <f t="shared" si="89"/>
        <v>73.28</v>
      </c>
      <c r="H164" s="16">
        <f t="shared" si="89"/>
        <v>6.43</v>
      </c>
      <c r="I164" s="16">
        <f t="shared" si="89"/>
        <v>0</v>
      </c>
      <c r="J164" s="16">
        <f t="shared" si="89"/>
        <v>14.15</v>
      </c>
      <c r="K164" s="16">
        <f t="shared" si="89"/>
        <v>0</v>
      </c>
      <c r="L164" s="16">
        <f t="shared" si="89"/>
        <v>0</v>
      </c>
      <c r="M164" s="16">
        <f t="shared" si="89"/>
        <v>24.88</v>
      </c>
      <c r="N164" s="16">
        <f t="shared" si="89"/>
        <v>0</v>
      </c>
      <c r="O164" s="16">
        <f t="shared" si="89"/>
        <v>0</v>
      </c>
      <c r="P164" s="16">
        <f t="shared" si="89"/>
        <v>0</v>
      </c>
      <c r="Q164" s="16">
        <f t="shared" si="89"/>
        <v>0</v>
      </c>
      <c r="R164" s="16">
        <f t="shared" si="89"/>
        <v>118.74</v>
      </c>
      <c r="S164" s="16"/>
      <c r="T164" s="10"/>
      <c r="U164" s="10"/>
      <c r="V164" s="10"/>
      <c r="W164" s="10"/>
      <c r="X164" s="16">
        <f>SUM(X165:X171)</f>
        <v>0</v>
      </c>
      <c r="Y164" s="10"/>
      <c r="Z164" s="10"/>
    </row>
    <row r="165" spans="1:26" ht="16.5" customHeight="1" x14ac:dyDescent="0.2">
      <c r="A165" s="17">
        <v>130</v>
      </c>
      <c r="B165" s="18" t="s">
        <v>186</v>
      </c>
      <c r="C165" s="19">
        <v>73.349999999999994</v>
      </c>
      <c r="D165" s="19"/>
      <c r="E165" s="20">
        <f t="shared" ref="E165:E171" si="90">C165+D165</f>
        <v>73.349999999999994</v>
      </c>
      <c r="F165" s="19"/>
      <c r="G165" s="19">
        <f>36+9.75</f>
        <v>45.75</v>
      </c>
      <c r="H165" s="19">
        <v>3.12</v>
      </c>
      <c r="I165" s="19"/>
      <c r="J165" s="19">
        <v>7.68</v>
      </c>
      <c r="K165" s="19"/>
      <c r="L165" s="19"/>
      <c r="M165" s="19">
        <v>16.8</v>
      </c>
      <c r="N165" s="19"/>
      <c r="O165" s="19"/>
      <c r="P165" s="19"/>
      <c r="Q165" s="19"/>
      <c r="R165" s="20">
        <f t="shared" ref="R165:R171" si="91">SUM(F165:Q165)</f>
        <v>73.349999999999994</v>
      </c>
      <c r="S165" s="43" t="s">
        <v>278</v>
      </c>
      <c r="T165" s="10"/>
      <c r="U165" s="10"/>
      <c r="V165" s="10"/>
      <c r="W165" s="10"/>
      <c r="X165" s="19">
        <f t="shared" ref="X165:X171" si="92">E165-R165</f>
        <v>0</v>
      </c>
      <c r="Y165" s="10"/>
      <c r="Z165" s="10"/>
    </row>
    <row r="166" spans="1:26" ht="16.5" customHeight="1" x14ac:dyDescent="0.2">
      <c r="A166" s="17">
        <v>131</v>
      </c>
      <c r="B166" s="18" t="s">
        <v>188</v>
      </c>
      <c r="C166" s="19">
        <v>6.15</v>
      </c>
      <c r="D166" s="19"/>
      <c r="E166" s="20">
        <f t="shared" si="90"/>
        <v>6.15</v>
      </c>
      <c r="F166" s="19"/>
      <c r="G166" s="30">
        <v>3.75</v>
      </c>
      <c r="H166" s="30">
        <v>0.25</v>
      </c>
      <c r="I166" s="30"/>
      <c r="J166" s="30">
        <v>1.25</v>
      </c>
      <c r="K166" s="30"/>
      <c r="L166" s="30"/>
      <c r="M166" s="30">
        <v>0.9</v>
      </c>
      <c r="N166" s="19"/>
      <c r="O166" s="19"/>
      <c r="P166" s="19"/>
      <c r="Q166" s="19"/>
      <c r="R166" s="20">
        <f t="shared" si="91"/>
        <v>6.15</v>
      </c>
      <c r="S166" s="44" t="s">
        <v>189</v>
      </c>
      <c r="T166" s="10"/>
      <c r="U166" s="10"/>
      <c r="V166" s="10"/>
      <c r="W166" s="10"/>
      <c r="X166" s="19">
        <f t="shared" si="92"/>
        <v>0</v>
      </c>
      <c r="Y166" s="10"/>
      <c r="Z166" s="10"/>
    </row>
    <row r="167" spans="1:26" ht="16.5" customHeight="1" x14ac:dyDescent="0.2">
      <c r="A167" s="17">
        <v>132</v>
      </c>
      <c r="B167" s="18" t="s">
        <v>190</v>
      </c>
      <c r="C167" s="19">
        <v>2</v>
      </c>
      <c r="D167" s="19"/>
      <c r="E167" s="20">
        <f t="shared" si="90"/>
        <v>2</v>
      </c>
      <c r="F167" s="19"/>
      <c r="G167" s="19">
        <v>0.5</v>
      </c>
      <c r="H167" s="19">
        <v>0.5</v>
      </c>
      <c r="I167" s="19"/>
      <c r="J167" s="19">
        <v>0.5</v>
      </c>
      <c r="K167" s="19"/>
      <c r="L167" s="19"/>
      <c r="M167" s="19">
        <v>0.5</v>
      </c>
      <c r="N167" s="19"/>
      <c r="O167" s="19"/>
      <c r="P167" s="19"/>
      <c r="Q167" s="19"/>
      <c r="R167" s="20">
        <f t="shared" si="91"/>
        <v>2</v>
      </c>
      <c r="S167" s="42" t="s">
        <v>191</v>
      </c>
      <c r="T167" s="10"/>
      <c r="U167" s="10"/>
      <c r="V167" s="10"/>
      <c r="W167" s="10"/>
      <c r="X167" s="19">
        <f t="shared" si="92"/>
        <v>0</v>
      </c>
      <c r="Y167" s="10"/>
      <c r="Z167" s="10"/>
    </row>
    <row r="168" spans="1:26" ht="16.5" customHeight="1" x14ac:dyDescent="0.2">
      <c r="A168" s="17">
        <v>133</v>
      </c>
      <c r="B168" s="18" t="s">
        <v>192</v>
      </c>
      <c r="C168" s="19">
        <v>0</v>
      </c>
      <c r="D168" s="19"/>
      <c r="E168" s="20">
        <f t="shared" si="90"/>
        <v>0</v>
      </c>
      <c r="F168" s="19"/>
      <c r="G168" s="19"/>
      <c r="H168" s="19"/>
      <c r="I168" s="19"/>
      <c r="J168" s="19"/>
      <c r="K168" s="19"/>
      <c r="L168" s="19"/>
      <c r="M168" s="19"/>
      <c r="N168" s="19"/>
      <c r="O168" s="19"/>
      <c r="P168" s="19"/>
      <c r="Q168" s="19"/>
      <c r="R168" s="20">
        <f t="shared" si="91"/>
        <v>0</v>
      </c>
      <c r="S168" s="19"/>
      <c r="T168" s="10"/>
      <c r="U168" s="10"/>
      <c r="V168" s="10"/>
      <c r="W168" s="10"/>
      <c r="X168" s="19">
        <f t="shared" si="92"/>
        <v>0</v>
      </c>
      <c r="Y168" s="10"/>
      <c r="Z168" s="10"/>
    </row>
    <row r="169" spans="1:26" ht="16.5" customHeight="1" x14ac:dyDescent="0.2">
      <c r="A169" s="17">
        <v>134</v>
      </c>
      <c r="B169" s="18" t="s">
        <v>193</v>
      </c>
      <c r="C169" s="19">
        <v>29.64</v>
      </c>
      <c r="D169" s="19"/>
      <c r="E169" s="20">
        <f t="shared" si="90"/>
        <v>29.64</v>
      </c>
      <c r="F169" s="19"/>
      <c r="G169" s="30">
        <v>20.28</v>
      </c>
      <c r="H169" s="30">
        <v>1.56</v>
      </c>
      <c r="I169" s="30"/>
      <c r="J169" s="30">
        <v>3.12</v>
      </c>
      <c r="K169" s="30"/>
      <c r="L169" s="30"/>
      <c r="M169" s="30">
        <v>4.68</v>
      </c>
      <c r="N169" s="19"/>
      <c r="O169" s="19"/>
      <c r="P169" s="19"/>
      <c r="Q169" s="19"/>
      <c r="R169" s="20">
        <f t="shared" si="91"/>
        <v>29.64</v>
      </c>
      <c r="S169" s="42" t="s">
        <v>194</v>
      </c>
      <c r="T169" s="10"/>
      <c r="U169" s="10"/>
      <c r="V169" s="10"/>
      <c r="W169" s="10"/>
      <c r="X169" s="19">
        <f t="shared" si="92"/>
        <v>0</v>
      </c>
      <c r="Y169" s="10"/>
      <c r="Z169" s="10"/>
    </row>
    <row r="170" spans="1:26" ht="16.5" customHeight="1" x14ac:dyDescent="0.2">
      <c r="A170" s="17">
        <v>135</v>
      </c>
      <c r="B170" s="18" t="s">
        <v>195</v>
      </c>
      <c r="C170" s="19">
        <v>7.6</v>
      </c>
      <c r="D170" s="19"/>
      <c r="E170" s="20">
        <f t="shared" si="90"/>
        <v>7.6</v>
      </c>
      <c r="F170" s="19"/>
      <c r="G170" s="19">
        <v>3</v>
      </c>
      <c r="H170" s="19">
        <v>1</v>
      </c>
      <c r="I170" s="19"/>
      <c r="J170" s="19">
        <v>1.6</v>
      </c>
      <c r="K170" s="19"/>
      <c r="L170" s="19"/>
      <c r="M170" s="19">
        <v>2</v>
      </c>
      <c r="N170" s="19"/>
      <c r="O170" s="19"/>
      <c r="P170" s="19"/>
      <c r="Q170" s="19"/>
      <c r="R170" s="20">
        <f t="shared" si="91"/>
        <v>7.6</v>
      </c>
      <c r="S170" s="19" t="s">
        <v>279</v>
      </c>
      <c r="T170" s="10"/>
      <c r="U170" s="10"/>
      <c r="V170" s="10"/>
      <c r="W170" s="10"/>
      <c r="X170" s="19">
        <f t="shared" si="92"/>
        <v>0</v>
      </c>
      <c r="Y170" s="10"/>
      <c r="Z170" s="10"/>
    </row>
    <row r="171" spans="1:26" ht="16.5" customHeight="1" x14ac:dyDescent="0.2">
      <c r="A171" s="17">
        <v>136</v>
      </c>
      <c r="B171" s="18" t="s">
        <v>196</v>
      </c>
      <c r="C171" s="19">
        <v>0</v>
      </c>
      <c r="D171" s="19"/>
      <c r="E171" s="20">
        <f t="shared" si="90"/>
        <v>0</v>
      </c>
      <c r="F171" s="19"/>
      <c r="G171" s="19"/>
      <c r="H171" s="19"/>
      <c r="I171" s="19"/>
      <c r="J171" s="19"/>
      <c r="K171" s="19"/>
      <c r="L171" s="19"/>
      <c r="M171" s="19"/>
      <c r="N171" s="19"/>
      <c r="O171" s="19"/>
      <c r="P171" s="19"/>
      <c r="Q171" s="19"/>
      <c r="R171" s="20">
        <f t="shared" si="91"/>
        <v>0</v>
      </c>
      <c r="S171" s="19"/>
      <c r="T171" s="10"/>
      <c r="U171" s="10"/>
      <c r="V171" s="10"/>
      <c r="W171" s="10"/>
      <c r="X171" s="19">
        <f t="shared" si="92"/>
        <v>0</v>
      </c>
      <c r="Y171" s="10"/>
      <c r="Z171" s="10"/>
    </row>
    <row r="172" spans="1:26" ht="16.5" customHeight="1" x14ac:dyDescent="0.2">
      <c r="A172" s="14"/>
      <c r="B172" s="15" t="s">
        <v>197</v>
      </c>
      <c r="C172" s="16">
        <f t="shared" ref="C172:R172" si="93">C173+C174</f>
        <v>74.23</v>
      </c>
      <c r="D172" s="16">
        <f t="shared" si="93"/>
        <v>0</v>
      </c>
      <c r="E172" s="16">
        <f t="shared" si="93"/>
        <v>74.23</v>
      </c>
      <c r="F172" s="16">
        <f t="shared" si="93"/>
        <v>20.23</v>
      </c>
      <c r="G172" s="16">
        <f t="shared" si="93"/>
        <v>39</v>
      </c>
      <c r="H172" s="16">
        <f t="shared" si="93"/>
        <v>3</v>
      </c>
      <c r="I172" s="16">
        <f t="shared" si="93"/>
        <v>0</v>
      </c>
      <c r="J172" s="16">
        <f t="shared" si="93"/>
        <v>3</v>
      </c>
      <c r="K172" s="16">
        <f t="shared" si="93"/>
        <v>0</v>
      </c>
      <c r="L172" s="16">
        <f t="shared" si="93"/>
        <v>0</v>
      </c>
      <c r="M172" s="16">
        <f t="shared" si="93"/>
        <v>9</v>
      </c>
      <c r="N172" s="16">
        <f t="shared" si="93"/>
        <v>0</v>
      </c>
      <c r="O172" s="16">
        <f t="shared" si="93"/>
        <v>0</v>
      </c>
      <c r="P172" s="16">
        <f t="shared" si="93"/>
        <v>0</v>
      </c>
      <c r="Q172" s="16">
        <f t="shared" si="93"/>
        <v>0</v>
      </c>
      <c r="R172" s="16">
        <f t="shared" si="93"/>
        <v>74.23</v>
      </c>
      <c r="S172" s="16"/>
      <c r="T172" s="10"/>
      <c r="U172" s="10"/>
      <c r="V172" s="10"/>
      <c r="W172" s="10"/>
      <c r="X172" s="16">
        <f>X173+X174</f>
        <v>0</v>
      </c>
      <c r="Y172" s="10"/>
      <c r="Z172" s="10"/>
    </row>
    <row r="173" spans="1:26" ht="16.5" customHeight="1" x14ac:dyDescent="0.2">
      <c r="A173" s="17">
        <v>137</v>
      </c>
      <c r="B173" s="18" t="s">
        <v>198</v>
      </c>
      <c r="C173" s="19">
        <v>74.23</v>
      </c>
      <c r="D173" s="19"/>
      <c r="E173" s="20">
        <f t="shared" ref="E173:E174" si="94">C173+D173</f>
        <v>74.23</v>
      </c>
      <c r="F173" s="19">
        <v>20.23</v>
      </c>
      <c r="G173" s="30">
        <v>39</v>
      </c>
      <c r="H173" s="30">
        <v>3</v>
      </c>
      <c r="I173" s="30"/>
      <c r="J173" s="30">
        <v>3</v>
      </c>
      <c r="K173" s="30"/>
      <c r="L173" s="30"/>
      <c r="M173" s="30">
        <v>9</v>
      </c>
      <c r="N173" s="19"/>
      <c r="O173" s="19"/>
      <c r="P173" s="19"/>
      <c r="Q173" s="19"/>
      <c r="R173" s="20">
        <f t="shared" ref="R173:R174" si="95">SUM(F173:Q173)</f>
        <v>74.23</v>
      </c>
      <c r="S173" s="42" t="s">
        <v>199</v>
      </c>
      <c r="T173" s="10"/>
      <c r="U173" s="10"/>
      <c r="V173" s="10"/>
      <c r="W173" s="10"/>
      <c r="X173" s="19">
        <f t="shared" ref="X173:X174" si="96">E173-R173</f>
        <v>0</v>
      </c>
      <c r="Y173" s="10"/>
      <c r="Z173" s="10"/>
    </row>
    <row r="174" spans="1:26" ht="16.5" customHeight="1" x14ac:dyDescent="0.2">
      <c r="A174" s="17">
        <v>138</v>
      </c>
      <c r="B174" s="18" t="s">
        <v>200</v>
      </c>
      <c r="C174" s="19">
        <v>0</v>
      </c>
      <c r="D174" s="19"/>
      <c r="E174" s="20">
        <f t="shared" si="94"/>
        <v>0</v>
      </c>
      <c r="F174" s="19"/>
      <c r="G174" s="19"/>
      <c r="H174" s="19"/>
      <c r="I174" s="19"/>
      <c r="J174" s="19"/>
      <c r="K174" s="19"/>
      <c r="L174" s="19"/>
      <c r="M174" s="19"/>
      <c r="N174" s="19"/>
      <c r="O174" s="19"/>
      <c r="P174" s="19"/>
      <c r="Q174" s="19"/>
      <c r="R174" s="20">
        <f t="shared" si="95"/>
        <v>0</v>
      </c>
      <c r="S174" s="19"/>
      <c r="T174" s="10"/>
      <c r="U174" s="10"/>
      <c r="V174" s="10"/>
      <c r="W174" s="10"/>
      <c r="X174" s="19">
        <f t="shared" si="96"/>
        <v>0</v>
      </c>
      <c r="Y174" s="10"/>
      <c r="Z174" s="10"/>
    </row>
    <row r="175" spans="1:26" ht="16.5" customHeight="1" x14ac:dyDescent="0.2">
      <c r="A175" s="14"/>
      <c r="B175" s="15" t="s">
        <v>201</v>
      </c>
      <c r="C175" s="16">
        <f t="shared" ref="C175:R175" si="97">SUM(C176:C178)</f>
        <v>25.54</v>
      </c>
      <c r="D175" s="16">
        <f t="shared" si="97"/>
        <v>0</v>
      </c>
      <c r="E175" s="16">
        <f t="shared" si="97"/>
        <v>25.54</v>
      </c>
      <c r="F175" s="16">
        <f t="shared" si="97"/>
        <v>24.970000000000002</v>
      </c>
      <c r="G175" s="16">
        <f t="shared" si="97"/>
        <v>0.51</v>
      </c>
      <c r="H175" s="16">
        <f t="shared" si="97"/>
        <v>0.01</v>
      </c>
      <c r="I175" s="16">
        <f t="shared" si="97"/>
        <v>0</v>
      </c>
      <c r="J175" s="16">
        <f t="shared" si="97"/>
        <v>0.02</v>
      </c>
      <c r="K175" s="16">
        <f t="shared" si="97"/>
        <v>0</v>
      </c>
      <c r="L175" s="16">
        <f t="shared" si="97"/>
        <v>0</v>
      </c>
      <c r="M175" s="16">
        <f t="shared" si="97"/>
        <v>0.03</v>
      </c>
      <c r="N175" s="16">
        <f t="shared" si="97"/>
        <v>0</v>
      </c>
      <c r="O175" s="16">
        <f t="shared" si="97"/>
        <v>0</v>
      </c>
      <c r="P175" s="16">
        <f t="shared" si="97"/>
        <v>0</v>
      </c>
      <c r="Q175" s="16">
        <f t="shared" si="97"/>
        <v>0</v>
      </c>
      <c r="R175" s="16">
        <f t="shared" si="97"/>
        <v>25.54</v>
      </c>
      <c r="S175" s="16"/>
      <c r="T175" s="10"/>
      <c r="U175" s="10"/>
      <c r="V175" s="10"/>
      <c r="W175" s="10"/>
      <c r="X175" s="16">
        <f>SUM(X176:X178)</f>
        <v>0</v>
      </c>
      <c r="Y175" s="10"/>
      <c r="Z175" s="10"/>
    </row>
    <row r="176" spans="1:26" ht="16.5" customHeight="1" x14ac:dyDescent="0.2">
      <c r="A176" s="17">
        <v>139</v>
      </c>
      <c r="B176" s="18" t="s">
        <v>202</v>
      </c>
      <c r="C176" s="19">
        <v>16.260000000000002</v>
      </c>
      <c r="D176" s="19"/>
      <c r="E176" s="20">
        <f t="shared" ref="E176:E178" si="98">C176+D176</f>
        <v>16.260000000000002</v>
      </c>
      <c r="F176" s="30">
        <v>16.260000000000002</v>
      </c>
      <c r="G176" s="30"/>
      <c r="H176" s="30"/>
      <c r="I176" s="30"/>
      <c r="J176" s="30"/>
      <c r="K176" s="30"/>
      <c r="L176" s="30"/>
      <c r="M176" s="30"/>
      <c r="N176" s="30"/>
      <c r="O176" s="30"/>
      <c r="P176" s="30"/>
      <c r="Q176" s="30"/>
      <c r="R176" s="20">
        <f t="shared" ref="R176:R178" si="99">SUM(F176:Q176)</f>
        <v>16.260000000000002</v>
      </c>
      <c r="S176" s="42"/>
      <c r="T176" s="10"/>
      <c r="U176" s="10"/>
      <c r="V176" s="10"/>
      <c r="W176" s="10"/>
      <c r="X176" s="19">
        <f t="shared" ref="X176:X178" si="100">E176-R176</f>
        <v>0</v>
      </c>
      <c r="Y176" s="10"/>
      <c r="Z176" s="10"/>
    </row>
    <row r="177" spans="1:26" ht="16.5" customHeight="1" x14ac:dyDescent="0.2">
      <c r="A177" s="17">
        <v>140</v>
      </c>
      <c r="B177" s="18" t="s">
        <v>204</v>
      </c>
      <c r="C177" s="19">
        <v>9.2799999999999994</v>
      </c>
      <c r="D177" s="19"/>
      <c r="E177" s="20">
        <f t="shared" si="98"/>
        <v>9.2799999999999994</v>
      </c>
      <c r="F177" s="19">
        <f>7+1.71</f>
        <v>8.7100000000000009</v>
      </c>
      <c r="G177" s="19">
        <v>0.51</v>
      </c>
      <c r="H177" s="19">
        <v>0.01</v>
      </c>
      <c r="I177" s="19"/>
      <c r="J177" s="19">
        <v>0.02</v>
      </c>
      <c r="K177" s="19"/>
      <c r="L177" s="19"/>
      <c r="M177" s="19">
        <v>0.03</v>
      </c>
      <c r="N177" s="30"/>
      <c r="O177" s="30"/>
      <c r="P177" s="30"/>
      <c r="Q177" s="30"/>
      <c r="R177" s="20">
        <f t="shared" si="99"/>
        <v>9.2799999999999994</v>
      </c>
      <c r="S177" s="42" t="s">
        <v>280</v>
      </c>
      <c r="T177" s="10"/>
      <c r="U177" s="10"/>
      <c r="V177" s="10"/>
      <c r="W177" s="10"/>
      <c r="X177" s="19">
        <f t="shared" si="100"/>
        <v>0</v>
      </c>
      <c r="Y177" s="10"/>
      <c r="Z177" s="10"/>
    </row>
    <row r="178" spans="1:26" ht="16.5" customHeight="1" x14ac:dyDescent="0.2">
      <c r="A178" s="17">
        <v>141</v>
      </c>
      <c r="B178" s="18" t="s">
        <v>206</v>
      </c>
      <c r="C178" s="19">
        <v>0</v>
      </c>
      <c r="D178" s="19"/>
      <c r="E178" s="20">
        <f t="shared" si="98"/>
        <v>0</v>
      </c>
      <c r="F178" s="19"/>
      <c r="G178" s="19"/>
      <c r="H178" s="19"/>
      <c r="I178" s="19"/>
      <c r="J178" s="19"/>
      <c r="K178" s="19"/>
      <c r="L178" s="19"/>
      <c r="M178" s="19"/>
      <c r="N178" s="19"/>
      <c r="O178" s="19"/>
      <c r="P178" s="19"/>
      <c r="Q178" s="19"/>
      <c r="R178" s="20">
        <f t="shared" si="99"/>
        <v>0</v>
      </c>
      <c r="S178" s="19"/>
      <c r="T178" s="10"/>
      <c r="U178" s="10"/>
      <c r="V178" s="10"/>
      <c r="W178" s="10"/>
      <c r="X178" s="19">
        <f t="shared" si="100"/>
        <v>0</v>
      </c>
      <c r="Y178" s="10"/>
      <c r="Z178" s="10"/>
    </row>
    <row r="179" spans="1:26" ht="16.5" customHeight="1" x14ac:dyDescent="0.2">
      <c r="A179" s="14"/>
      <c r="B179" s="15" t="s">
        <v>208</v>
      </c>
      <c r="C179" s="16">
        <f t="shared" ref="C179:R179" si="101">SUM(C180:C183)</f>
        <v>693.88</v>
      </c>
      <c r="D179" s="16">
        <f t="shared" si="101"/>
        <v>0</v>
      </c>
      <c r="E179" s="16">
        <f t="shared" si="101"/>
        <v>693.88</v>
      </c>
      <c r="F179" s="16">
        <f t="shared" si="101"/>
        <v>693.88</v>
      </c>
      <c r="G179" s="16">
        <f t="shared" si="101"/>
        <v>0</v>
      </c>
      <c r="H179" s="16">
        <f t="shared" si="101"/>
        <v>0</v>
      </c>
      <c r="I179" s="16">
        <f t="shared" si="101"/>
        <v>0</v>
      </c>
      <c r="J179" s="16">
        <f t="shared" si="101"/>
        <v>0</v>
      </c>
      <c r="K179" s="16">
        <f t="shared" si="101"/>
        <v>0</v>
      </c>
      <c r="L179" s="16">
        <f t="shared" si="101"/>
        <v>0</v>
      </c>
      <c r="M179" s="16">
        <f t="shared" si="101"/>
        <v>0</v>
      </c>
      <c r="N179" s="16">
        <f t="shared" si="101"/>
        <v>0</v>
      </c>
      <c r="O179" s="16">
        <f t="shared" si="101"/>
        <v>0</v>
      </c>
      <c r="P179" s="16">
        <f t="shared" si="101"/>
        <v>0</v>
      </c>
      <c r="Q179" s="16">
        <f t="shared" si="101"/>
        <v>0</v>
      </c>
      <c r="R179" s="16">
        <f t="shared" si="101"/>
        <v>693.88</v>
      </c>
      <c r="S179" s="16"/>
      <c r="T179" s="10"/>
      <c r="U179" s="10"/>
      <c r="V179" s="10"/>
      <c r="W179" s="10"/>
      <c r="X179" s="16">
        <f>SUM(X180:X183)</f>
        <v>0</v>
      </c>
      <c r="Y179" s="10"/>
      <c r="Z179" s="10"/>
    </row>
    <row r="180" spans="1:26" ht="16.5" customHeight="1" x14ac:dyDescent="0.2">
      <c r="A180" s="17">
        <v>142</v>
      </c>
      <c r="B180" s="18" t="s">
        <v>209</v>
      </c>
      <c r="C180" s="19">
        <v>655.88</v>
      </c>
      <c r="D180" s="19"/>
      <c r="E180" s="20">
        <f t="shared" ref="E180:E183" si="102">C180+D180</f>
        <v>655.88</v>
      </c>
      <c r="F180" s="19">
        <f>C180</f>
        <v>655.88</v>
      </c>
      <c r="G180" s="19"/>
      <c r="H180" s="19"/>
      <c r="I180" s="19"/>
      <c r="J180" s="19"/>
      <c r="K180" s="19"/>
      <c r="L180" s="19"/>
      <c r="M180" s="19"/>
      <c r="N180" s="19"/>
      <c r="O180" s="19"/>
      <c r="P180" s="19"/>
      <c r="Q180" s="19"/>
      <c r="R180" s="20">
        <f t="shared" ref="R180:R183" si="103">SUM(F180:Q180)</f>
        <v>655.88</v>
      </c>
      <c r="S180" s="19"/>
      <c r="T180" s="10"/>
      <c r="U180" s="10"/>
      <c r="V180" s="10"/>
      <c r="W180" s="10"/>
      <c r="X180" s="19">
        <f t="shared" ref="X180:X183" si="104">E180-R180</f>
        <v>0</v>
      </c>
      <c r="Y180" s="10"/>
      <c r="Z180" s="10"/>
    </row>
    <row r="181" spans="1:26" ht="16.5" customHeight="1" x14ac:dyDescent="0.2">
      <c r="A181" s="17">
        <v>143</v>
      </c>
      <c r="B181" s="18" t="s">
        <v>210</v>
      </c>
      <c r="C181" s="19">
        <v>0</v>
      </c>
      <c r="D181" s="19"/>
      <c r="E181" s="20">
        <f t="shared" si="102"/>
        <v>0</v>
      </c>
      <c r="F181" s="19"/>
      <c r="G181" s="19"/>
      <c r="H181" s="19"/>
      <c r="I181" s="19"/>
      <c r="J181" s="19"/>
      <c r="K181" s="19"/>
      <c r="L181" s="19"/>
      <c r="M181" s="19"/>
      <c r="N181" s="19"/>
      <c r="O181" s="19"/>
      <c r="P181" s="19"/>
      <c r="Q181" s="19"/>
      <c r="R181" s="20">
        <f t="shared" si="103"/>
        <v>0</v>
      </c>
      <c r="S181" s="19"/>
      <c r="T181" s="10"/>
      <c r="U181" s="10"/>
      <c r="V181" s="10"/>
      <c r="W181" s="10"/>
      <c r="X181" s="19">
        <f t="shared" si="104"/>
        <v>0</v>
      </c>
      <c r="Y181" s="10"/>
      <c r="Z181" s="10"/>
    </row>
    <row r="182" spans="1:26" ht="16.5" customHeight="1" x14ac:dyDescent="0.2">
      <c r="A182" s="17">
        <v>144</v>
      </c>
      <c r="B182" s="18" t="s">
        <v>211</v>
      </c>
      <c r="C182" s="19">
        <v>38</v>
      </c>
      <c r="D182" s="19"/>
      <c r="E182" s="20">
        <f t="shared" si="102"/>
        <v>38</v>
      </c>
      <c r="F182" s="19">
        <f>C182</f>
        <v>38</v>
      </c>
      <c r="G182" s="19"/>
      <c r="H182" s="19"/>
      <c r="I182" s="19"/>
      <c r="J182" s="19"/>
      <c r="K182" s="19"/>
      <c r="L182" s="19"/>
      <c r="M182" s="19"/>
      <c r="N182" s="19"/>
      <c r="O182" s="19"/>
      <c r="P182" s="19"/>
      <c r="Q182" s="19"/>
      <c r="R182" s="20">
        <f t="shared" si="103"/>
        <v>38</v>
      </c>
      <c r="S182" s="45" t="s">
        <v>212</v>
      </c>
      <c r="T182" s="10"/>
      <c r="U182" s="10"/>
      <c r="V182" s="10"/>
      <c r="W182" s="10"/>
      <c r="X182" s="19">
        <f t="shared" si="104"/>
        <v>0</v>
      </c>
      <c r="Y182" s="10"/>
      <c r="Z182" s="10"/>
    </row>
    <row r="183" spans="1:26" ht="16.5" customHeight="1" x14ac:dyDescent="0.2">
      <c r="A183" s="17">
        <v>145</v>
      </c>
      <c r="B183" s="18" t="s">
        <v>213</v>
      </c>
      <c r="C183" s="19">
        <v>0</v>
      </c>
      <c r="D183" s="19"/>
      <c r="E183" s="20">
        <f t="shared" si="102"/>
        <v>0</v>
      </c>
      <c r="F183" s="19"/>
      <c r="G183" s="19"/>
      <c r="H183" s="19"/>
      <c r="I183" s="19"/>
      <c r="J183" s="19"/>
      <c r="K183" s="19"/>
      <c r="L183" s="19"/>
      <c r="M183" s="19"/>
      <c r="N183" s="19"/>
      <c r="O183" s="19"/>
      <c r="P183" s="19"/>
      <c r="Q183" s="19"/>
      <c r="R183" s="20">
        <f t="shared" si="103"/>
        <v>0</v>
      </c>
      <c r="S183" s="19"/>
      <c r="T183" s="10"/>
      <c r="U183" s="10"/>
      <c r="V183" s="10"/>
      <c r="W183" s="10"/>
      <c r="X183" s="19">
        <f t="shared" si="104"/>
        <v>0</v>
      </c>
      <c r="Y183" s="10"/>
      <c r="Z183" s="10"/>
    </row>
    <row r="184" spans="1:26" ht="16.5" customHeight="1" x14ac:dyDescent="0.2">
      <c r="A184" s="14"/>
      <c r="B184" s="15" t="s">
        <v>214</v>
      </c>
      <c r="C184" s="16">
        <f t="shared" ref="C184:R184" si="105">C185</f>
        <v>10</v>
      </c>
      <c r="D184" s="16">
        <f t="shared" si="105"/>
        <v>0</v>
      </c>
      <c r="E184" s="16">
        <f t="shared" si="105"/>
        <v>10</v>
      </c>
      <c r="F184" s="16">
        <f t="shared" si="105"/>
        <v>2</v>
      </c>
      <c r="G184" s="16">
        <f t="shared" si="105"/>
        <v>2</v>
      </c>
      <c r="H184" s="16">
        <f t="shared" si="105"/>
        <v>2</v>
      </c>
      <c r="I184" s="16">
        <f t="shared" si="105"/>
        <v>0</v>
      </c>
      <c r="J184" s="16">
        <f t="shared" si="105"/>
        <v>2</v>
      </c>
      <c r="K184" s="16">
        <f t="shared" si="105"/>
        <v>0</v>
      </c>
      <c r="L184" s="16">
        <f t="shared" si="105"/>
        <v>0</v>
      </c>
      <c r="M184" s="16">
        <f t="shared" si="105"/>
        <v>2</v>
      </c>
      <c r="N184" s="16">
        <f t="shared" si="105"/>
        <v>0</v>
      </c>
      <c r="O184" s="16">
        <f t="shared" si="105"/>
        <v>0</v>
      </c>
      <c r="P184" s="16">
        <f t="shared" si="105"/>
        <v>0</v>
      </c>
      <c r="Q184" s="16">
        <f t="shared" si="105"/>
        <v>0</v>
      </c>
      <c r="R184" s="16">
        <f t="shared" si="105"/>
        <v>10</v>
      </c>
      <c r="S184" s="16"/>
      <c r="T184" s="10"/>
      <c r="U184" s="10"/>
      <c r="V184" s="10"/>
      <c r="W184" s="10"/>
      <c r="X184" s="16">
        <f>X185</f>
        <v>0</v>
      </c>
      <c r="Y184" s="10"/>
      <c r="Z184" s="10"/>
    </row>
    <row r="185" spans="1:26" ht="16.5" customHeight="1" x14ac:dyDescent="0.2">
      <c r="A185" s="17">
        <v>146</v>
      </c>
      <c r="B185" s="18" t="s">
        <v>215</v>
      </c>
      <c r="C185" s="19">
        <v>10</v>
      </c>
      <c r="D185" s="19"/>
      <c r="E185" s="20">
        <f>C185+D185</f>
        <v>10</v>
      </c>
      <c r="F185" s="19">
        <v>2</v>
      </c>
      <c r="G185" s="19">
        <v>2</v>
      </c>
      <c r="H185" s="19">
        <v>2</v>
      </c>
      <c r="I185" s="19"/>
      <c r="J185" s="19">
        <v>2</v>
      </c>
      <c r="K185" s="19"/>
      <c r="L185" s="19"/>
      <c r="M185" s="19">
        <v>2</v>
      </c>
      <c r="N185" s="19"/>
      <c r="O185" s="19"/>
      <c r="P185" s="19"/>
      <c r="Q185" s="19"/>
      <c r="R185" s="20">
        <f>SUM(F185:Q185)</f>
        <v>10</v>
      </c>
      <c r="S185" s="46" t="s">
        <v>216</v>
      </c>
      <c r="T185" s="10"/>
      <c r="U185" s="10"/>
      <c r="V185" s="10"/>
      <c r="W185" s="10"/>
      <c r="X185" s="19">
        <f>E185-R185</f>
        <v>0</v>
      </c>
      <c r="Y185" s="10"/>
      <c r="Z185" s="10"/>
    </row>
    <row r="186" spans="1:26" ht="16.5" customHeight="1" x14ac:dyDescent="0.2">
      <c r="A186" s="14"/>
      <c r="B186" s="15" t="s">
        <v>217</v>
      </c>
      <c r="C186" s="16">
        <f t="shared" ref="C186:R186" si="106">C187</f>
        <v>0</v>
      </c>
      <c r="D186" s="16">
        <f t="shared" si="106"/>
        <v>0</v>
      </c>
      <c r="E186" s="16">
        <f t="shared" si="106"/>
        <v>0</v>
      </c>
      <c r="F186" s="16">
        <f t="shared" si="106"/>
        <v>0</v>
      </c>
      <c r="G186" s="16">
        <f t="shared" si="106"/>
        <v>0</v>
      </c>
      <c r="H186" s="16">
        <f t="shared" si="106"/>
        <v>0</v>
      </c>
      <c r="I186" s="16">
        <f t="shared" si="106"/>
        <v>0</v>
      </c>
      <c r="J186" s="16">
        <f t="shared" si="106"/>
        <v>0</v>
      </c>
      <c r="K186" s="16">
        <f t="shared" si="106"/>
        <v>0</v>
      </c>
      <c r="L186" s="16">
        <f t="shared" si="106"/>
        <v>0</v>
      </c>
      <c r="M186" s="16">
        <f t="shared" si="106"/>
        <v>0</v>
      </c>
      <c r="N186" s="16">
        <f t="shared" si="106"/>
        <v>0</v>
      </c>
      <c r="O186" s="16">
        <f t="shared" si="106"/>
        <v>0</v>
      </c>
      <c r="P186" s="16">
        <f t="shared" si="106"/>
        <v>0</v>
      </c>
      <c r="Q186" s="16">
        <f t="shared" si="106"/>
        <v>0</v>
      </c>
      <c r="R186" s="16">
        <f t="shared" si="106"/>
        <v>0</v>
      </c>
      <c r="S186" s="16"/>
      <c r="T186" s="10"/>
      <c r="U186" s="10"/>
      <c r="V186" s="10"/>
      <c r="W186" s="10"/>
      <c r="X186" s="16">
        <f>X187</f>
        <v>0</v>
      </c>
      <c r="Y186" s="10"/>
      <c r="Z186" s="10"/>
    </row>
    <row r="187" spans="1:26" ht="16.5" customHeight="1" x14ac:dyDescent="0.2">
      <c r="A187" s="17">
        <v>147</v>
      </c>
      <c r="B187" s="18" t="s">
        <v>114</v>
      </c>
      <c r="C187" s="19">
        <v>0</v>
      </c>
      <c r="D187" s="19"/>
      <c r="E187" s="20">
        <f t="shared" ref="E187:E189" si="107">C187+D187</f>
        <v>0</v>
      </c>
      <c r="F187" s="19"/>
      <c r="G187" s="19"/>
      <c r="H187" s="19"/>
      <c r="I187" s="19"/>
      <c r="J187" s="19"/>
      <c r="K187" s="19"/>
      <c r="L187" s="19"/>
      <c r="M187" s="19"/>
      <c r="N187" s="19"/>
      <c r="O187" s="19"/>
      <c r="P187" s="19"/>
      <c r="Q187" s="19"/>
      <c r="R187" s="20">
        <f t="shared" ref="R187:R189" si="108">SUM(F187:Q187)</f>
        <v>0</v>
      </c>
      <c r="S187" s="19"/>
      <c r="T187" s="10"/>
      <c r="U187" s="10"/>
      <c r="V187" s="10"/>
      <c r="W187" s="10"/>
      <c r="X187" s="19">
        <f t="shared" ref="X187:X189" si="109">E187-R187</f>
        <v>0</v>
      </c>
      <c r="Y187" s="10"/>
      <c r="Z187" s="10"/>
    </row>
    <row r="188" spans="1:26" ht="16.5" customHeight="1" x14ac:dyDescent="0.2">
      <c r="A188" s="14">
        <v>148</v>
      </c>
      <c r="B188" s="15" t="s">
        <v>218</v>
      </c>
      <c r="C188" s="16">
        <v>33.840000000000003</v>
      </c>
      <c r="D188" s="16"/>
      <c r="E188" s="16">
        <f t="shared" si="107"/>
        <v>33.840000000000003</v>
      </c>
      <c r="F188" s="16">
        <v>33.840000000000003</v>
      </c>
      <c r="G188" s="16"/>
      <c r="H188" s="16"/>
      <c r="I188" s="16"/>
      <c r="J188" s="16"/>
      <c r="K188" s="16"/>
      <c r="L188" s="16"/>
      <c r="M188" s="16"/>
      <c r="N188" s="16"/>
      <c r="O188" s="16"/>
      <c r="P188" s="16"/>
      <c r="Q188" s="16"/>
      <c r="R188" s="16">
        <f t="shared" si="108"/>
        <v>33.840000000000003</v>
      </c>
      <c r="S188" s="16"/>
      <c r="T188" s="10"/>
      <c r="U188" s="10"/>
      <c r="V188" s="10"/>
      <c r="W188" s="10"/>
      <c r="X188" s="16">
        <f t="shared" si="109"/>
        <v>0</v>
      </c>
      <c r="Y188" s="10"/>
      <c r="Z188" s="10"/>
    </row>
    <row r="189" spans="1:26" ht="16.5" customHeight="1" x14ac:dyDescent="0.2">
      <c r="A189" s="14">
        <v>149</v>
      </c>
      <c r="B189" s="15" t="s">
        <v>219</v>
      </c>
      <c r="C189" s="16">
        <v>25.9</v>
      </c>
      <c r="D189" s="16"/>
      <c r="E189" s="16">
        <f t="shared" si="107"/>
        <v>25.9</v>
      </c>
      <c r="F189" s="16"/>
      <c r="G189" s="47">
        <v>16.75</v>
      </c>
      <c r="H189" s="47">
        <v>1.25</v>
      </c>
      <c r="I189" s="47"/>
      <c r="J189" s="47">
        <v>4</v>
      </c>
      <c r="K189" s="47"/>
      <c r="L189" s="47"/>
      <c r="M189" s="47">
        <v>3.9</v>
      </c>
      <c r="N189" s="16"/>
      <c r="O189" s="16"/>
      <c r="P189" s="16"/>
      <c r="Q189" s="16"/>
      <c r="R189" s="16">
        <f t="shared" si="108"/>
        <v>25.9</v>
      </c>
      <c r="S189" s="48" t="s">
        <v>220</v>
      </c>
      <c r="T189" s="10"/>
      <c r="U189" s="10"/>
      <c r="V189" s="10"/>
      <c r="W189" s="10"/>
      <c r="X189" s="16">
        <f t="shared" si="109"/>
        <v>0</v>
      </c>
      <c r="Y189" s="10"/>
      <c r="Z189" s="10"/>
    </row>
    <row r="190" spans="1:26" ht="16.5" customHeight="1" x14ac:dyDescent="0.2">
      <c r="A190" s="33" t="s">
        <v>221</v>
      </c>
      <c r="B190" s="34" t="s">
        <v>222</v>
      </c>
      <c r="C190" s="35">
        <f t="shared" ref="C190:R190" si="110">C191+C196+C202+C208+C216+C221+C225+C232+C234+C241+C244+C247+C251+C252+C253</f>
        <v>19411.14</v>
      </c>
      <c r="D190" s="35">
        <f t="shared" si="110"/>
        <v>20.09</v>
      </c>
      <c r="E190" s="35">
        <f t="shared" si="110"/>
        <v>19431.23</v>
      </c>
      <c r="F190" s="35">
        <f t="shared" si="110"/>
        <v>17486.88</v>
      </c>
      <c r="G190" s="35">
        <f t="shared" si="110"/>
        <v>327.69100000000003</v>
      </c>
      <c r="H190" s="35">
        <f t="shared" si="110"/>
        <v>240.87799999999999</v>
      </c>
      <c r="I190" s="35">
        <f t="shared" si="110"/>
        <v>89.364000000000004</v>
      </c>
      <c r="J190" s="35">
        <f t="shared" si="110"/>
        <v>137.13800000000001</v>
      </c>
      <c r="K190" s="35">
        <f t="shared" si="110"/>
        <v>90.212000000000003</v>
      </c>
      <c r="L190" s="35">
        <f t="shared" si="110"/>
        <v>164.685</v>
      </c>
      <c r="M190" s="35">
        <f t="shared" si="110"/>
        <v>297.73800000000006</v>
      </c>
      <c r="N190" s="35">
        <f t="shared" si="110"/>
        <v>134.334</v>
      </c>
      <c r="O190" s="35">
        <f t="shared" si="110"/>
        <v>140.38200000000001</v>
      </c>
      <c r="P190" s="35">
        <f t="shared" si="110"/>
        <v>169.768</v>
      </c>
      <c r="Q190" s="35">
        <f t="shared" si="110"/>
        <v>152.16399999999999</v>
      </c>
      <c r="R190" s="35">
        <f t="shared" si="110"/>
        <v>19431.234</v>
      </c>
      <c r="S190" s="35"/>
      <c r="T190" s="10"/>
      <c r="U190" s="10"/>
      <c r="V190" s="10"/>
      <c r="W190" s="10"/>
      <c r="X190" s="35">
        <f>X191+X196+X202+X208+X216+X221+X225+X232+X234+X241+X244+X247+X251+X252+X253</f>
        <v>-3.9999999999977831E-3</v>
      </c>
      <c r="Y190" s="10"/>
      <c r="Z190" s="10"/>
    </row>
    <row r="191" spans="1:26" ht="16.5" customHeight="1" x14ac:dyDescent="0.2">
      <c r="A191" s="14"/>
      <c r="B191" s="15" t="s">
        <v>179</v>
      </c>
      <c r="C191" s="16">
        <f t="shared" ref="C191:R191" si="111">C192+C193+C194+C195</f>
        <v>1319.03</v>
      </c>
      <c r="D191" s="16">
        <f t="shared" si="111"/>
        <v>0</v>
      </c>
      <c r="E191" s="16">
        <f t="shared" si="111"/>
        <v>1319.03</v>
      </c>
      <c r="F191" s="16">
        <f t="shared" si="111"/>
        <v>1126.23</v>
      </c>
      <c r="G191" s="16">
        <f t="shared" si="111"/>
        <v>34.5</v>
      </c>
      <c r="H191" s="16">
        <f t="shared" si="111"/>
        <v>23.88</v>
      </c>
      <c r="I191" s="16">
        <f t="shared" si="111"/>
        <v>8</v>
      </c>
      <c r="J191" s="16">
        <f t="shared" si="111"/>
        <v>19.8</v>
      </c>
      <c r="K191" s="16">
        <f t="shared" si="111"/>
        <v>12.98</v>
      </c>
      <c r="L191" s="16">
        <f t="shared" si="111"/>
        <v>14.01</v>
      </c>
      <c r="M191" s="16">
        <f t="shared" si="111"/>
        <v>24.37</v>
      </c>
      <c r="N191" s="16">
        <f t="shared" si="111"/>
        <v>12.33</v>
      </c>
      <c r="O191" s="16">
        <f t="shared" si="111"/>
        <v>12.92</v>
      </c>
      <c r="P191" s="16">
        <f t="shared" si="111"/>
        <v>19.829999999999998</v>
      </c>
      <c r="Q191" s="16">
        <f t="shared" si="111"/>
        <v>10.18</v>
      </c>
      <c r="R191" s="16">
        <f t="shared" si="111"/>
        <v>1319.03</v>
      </c>
      <c r="S191" s="16"/>
      <c r="T191" s="10"/>
      <c r="U191" s="10"/>
      <c r="V191" s="10"/>
      <c r="W191" s="10"/>
      <c r="X191" s="16">
        <f>X192+X193+X194+X195</f>
        <v>0</v>
      </c>
      <c r="Y191" s="10"/>
      <c r="Z191" s="10"/>
    </row>
    <row r="192" spans="1:26" ht="16.5" customHeight="1" x14ac:dyDescent="0.2">
      <c r="A192" s="17">
        <v>150</v>
      </c>
      <c r="B192" s="18" t="s">
        <v>223</v>
      </c>
      <c r="C192" s="19">
        <v>1208.56</v>
      </c>
      <c r="D192" s="19"/>
      <c r="E192" s="20">
        <f t="shared" ref="E192:E195" si="112">C192+D192</f>
        <v>1208.56</v>
      </c>
      <c r="F192" s="19">
        <v>1015.76</v>
      </c>
      <c r="G192" s="19">
        <v>34.5</v>
      </c>
      <c r="H192" s="19">
        <v>23.88</v>
      </c>
      <c r="I192" s="19">
        <v>8</v>
      </c>
      <c r="J192" s="19">
        <v>19.8</v>
      </c>
      <c r="K192" s="19">
        <v>12.98</v>
      </c>
      <c r="L192" s="19">
        <v>14.01</v>
      </c>
      <c r="M192" s="19">
        <v>24.37</v>
      </c>
      <c r="N192" s="19">
        <v>12.33</v>
      </c>
      <c r="O192" s="19">
        <v>12.92</v>
      </c>
      <c r="P192" s="19">
        <v>19.829999999999998</v>
      </c>
      <c r="Q192" s="19">
        <v>10.18</v>
      </c>
      <c r="R192" s="20">
        <f t="shared" ref="R192:R195" si="113">SUM(F192:Q192)</f>
        <v>1208.56</v>
      </c>
      <c r="S192" s="42" t="s">
        <v>281</v>
      </c>
      <c r="T192" s="10"/>
      <c r="U192" s="10"/>
      <c r="V192" s="10"/>
      <c r="W192" s="10"/>
      <c r="X192" s="19">
        <f t="shared" ref="X192:X195" si="114">E192-R192</f>
        <v>0</v>
      </c>
      <c r="Y192" s="10"/>
      <c r="Z192" s="10"/>
    </row>
    <row r="193" spans="1:26" ht="16.5" customHeight="1" x14ac:dyDescent="0.2">
      <c r="A193" s="17">
        <v>151</v>
      </c>
      <c r="B193" s="18" t="s">
        <v>225</v>
      </c>
      <c r="C193" s="19">
        <v>3</v>
      </c>
      <c r="D193" s="19"/>
      <c r="E193" s="20">
        <f t="shared" si="112"/>
        <v>3</v>
      </c>
      <c r="F193" s="19">
        <v>3</v>
      </c>
      <c r="G193" s="19"/>
      <c r="H193" s="19"/>
      <c r="I193" s="19"/>
      <c r="J193" s="19"/>
      <c r="K193" s="19"/>
      <c r="L193" s="19"/>
      <c r="M193" s="19"/>
      <c r="N193" s="19"/>
      <c r="O193" s="19"/>
      <c r="P193" s="19"/>
      <c r="Q193" s="19"/>
      <c r="R193" s="20">
        <f t="shared" si="113"/>
        <v>3</v>
      </c>
      <c r="S193" s="19"/>
      <c r="T193" s="10"/>
      <c r="U193" s="10"/>
      <c r="V193" s="10"/>
      <c r="W193" s="10"/>
      <c r="X193" s="19">
        <f t="shared" si="114"/>
        <v>0</v>
      </c>
      <c r="Y193" s="10"/>
      <c r="Z193" s="10"/>
    </row>
    <row r="194" spans="1:26" ht="16.5" customHeight="1" x14ac:dyDescent="0.2">
      <c r="A194" s="17">
        <v>152</v>
      </c>
      <c r="B194" s="18" t="s">
        <v>226</v>
      </c>
      <c r="C194" s="19">
        <v>98.83</v>
      </c>
      <c r="D194" s="19"/>
      <c r="E194" s="20">
        <f t="shared" si="112"/>
        <v>98.83</v>
      </c>
      <c r="F194" s="19">
        <v>98.83</v>
      </c>
      <c r="G194" s="19"/>
      <c r="H194" s="19"/>
      <c r="I194" s="19"/>
      <c r="J194" s="19"/>
      <c r="K194" s="19"/>
      <c r="L194" s="19"/>
      <c r="M194" s="19"/>
      <c r="N194" s="19"/>
      <c r="O194" s="19"/>
      <c r="P194" s="19"/>
      <c r="Q194" s="19"/>
      <c r="R194" s="20">
        <f t="shared" si="113"/>
        <v>98.83</v>
      </c>
      <c r="S194" s="19"/>
      <c r="T194" s="10"/>
      <c r="U194" s="10"/>
      <c r="V194" s="10"/>
      <c r="W194" s="10"/>
      <c r="X194" s="19">
        <f t="shared" si="114"/>
        <v>0</v>
      </c>
      <c r="Y194" s="10"/>
      <c r="Z194" s="10"/>
    </row>
    <row r="195" spans="1:26" ht="16.5" customHeight="1" x14ac:dyDescent="0.2">
      <c r="A195" s="17">
        <v>153</v>
      </c>
      <c r="B195" s="18" t="s">
        <v>227</v>
      </c>
      <c r="C195" s="19">
        <v>8.64</v>
      </c>
      <c r="D195" s="19"/>
      <c r="E195" s="20">
        <f t="shared" si="112"/>
        <v>8.64</v>
      </c>
      <c r="F195" s="19">
        <v>8.64</v>
      </c>
      <c r="G195" s="19"/>
      <c r="H195" s="19"/>
      <c r="I195" s="19"/>
      <c r="J195" s="19"/>
      <c r="K195" s="19"/>
      <c r="L195" s="19"/>
      <c r="M195" s="19"/>
      <c r="N195" s="19"/>
      <c r="O195" s="19"/>
      <c r="P195" s="19"/>
      <c r="Q195" s="19"/>
      <c r="R195" s="20">
        <f t="shared" si="113"/>
        <v>8.64</v>
      </c>
      <c r="S195" s="19"/>
      <c r="T195" s="10"/>
      <c r="U195" s="10"/>
      <c r="V195" s="10"/>
      <c r="W195" s="10"/>
      <c r="X195" s="19">
        <f t="shared" si="114"/>
        <v>0</v>
      </c>
      <c r="Y195" s="10"/>
      <c r="Z195" s="10"/>
    </row>
    <row r="196" spans="1:26" ht="16.5" customHeight="1" x14ac:dyDescent="0.2">
      <c r="A196" s="14"/>
      <c r="B196" s="15" t="s">
        <v>228</v>
      </c>
      <c r="C196" s="16">
        <f t="shared" ref="C196:R196" si="115">SUM(C197:C201)</f>
        <v>291.18</v>
      </c>
      <c r="D196" s="16">
        <f t="shared" si="115"/>
        <v>20.09</v>
      </c>
      <c r="E196" s="16">
        <f t="shared" si="115"/>
        <v>311.27</v>
      </c>
      <c r="F196" s="16">
        <f t="shared" si="115"/>
        <v>302.96999999999997</v>
      </c>
      <c r="G196" s="16">
        <f t="shared" si="115"/>
        <v>1.2999999999999998</v>
      </c>
      <c r="H196" s="16">
        <f t="shared" si="115"/>
        <v>1.65</v>
      </c>
      <c r="I196" s="16">
        <f t="shared" si="115"/>
        <v>0</v>
      </c>
      <c r="J196" s="16">
        <f t="shared" si="115"/>
        <v>0.4</v>
      </c>
      <c r="K196" s="16">
        <f t="shared" si="115"/>
        <v>0.44999999999999996</v>
      </c>
      <c r="L196" s="16">
        <f t="shared" si="115"/>
        <v>1.2</v>
      </c>
      <c r="M196" s="16">
        <f t="shared" si="115"/>
        <v>1.2</v>
      </c>
      <c r="N196" s="16">
        <f t="shared" si="115"/>
        <v>0.44999999999999996</v>
      </c>
      <c r="O196" s="16">
        <f t="shared" si="115"/>
        <v>1.2</v>
      </c>
      <c r="P196" s="16">
        <f t="shared" si="115"/>
        <v>0</v>
      </c>
      <c r="Q196" s="16">
        <f t="shared" si="115"/>
        <v>0.44999999999999996</v>
      </c>
      <c r="R196" s="16">
        <f t="shared" si="115"/>
        <v>311.27</v>
      </c>
      <c r="S196" s="16"/>
      <c r="T196" s="10"/>
      <c r="U196" s="10"/>
      <c r="V196" s="10"/>
      <c r="W196" s="10"/>
      <c r="X196" s="16">
        <f>SUM(X197:X201)</f>
        <v>0</v>
      </c>
      <c r="Y196" s="10"/>
      <c r="Z196" s="10"/>
    </row>
    <row r="197" spans="1:26" ht="16.5" customHeight="1" x14ac:dyDescent="0.2">
      <c r="A197" s="17">
        <v>154</v>
      </c>
      <c r="B197" s="18" t="s">
        <v>229</v>
      </c>
      <c r="C197" s="19">
        <v>0</v>
      </c>
      <c r="D197" s="19"/>
      <c r="E197" s="20">
        <f t="shared" ref="E197:E201" si="116">C197+D197</f>
        <v>0</v>
      </c>
      <c r="F197" s="19"/>
      <c r="G197" s="19"/>
      <c r="H197" s="19"/>
      <c r="I197" s="19"/>
      <c r="J197" s="19"/>
      <c r="K197" s="19"/>
      <c r="L197" s="19"/>
      <c r="M197" s="19"/>
      <c r="N197" s="19"/>
      <c r="O197" s="19"/>
      <c r="P197" s="19"/>
      <c r="Q197" s="19"/>
      <c r="R197" s="20">
        <f t="shared" ref="R197:R201" si="117">SUM(F197:Q197)</f>
        <v>0</v>
      </c>
      <c r="S197" s="19"/>
      <c r="T197" s="10"/>
      <c r="U197" s="10"/>
      <c r="V197" s="10"/>
      <c r="W197" s="10"/>
      <c r="X197" s="19">
        <f t="shared" ref="X197:X201" si="118">E197-R197</f>
        <v>0</v>
      </c>
      <c r="Y197" s="10"/>
      <c r="Z197" s="10"/>
    </row>
    <row r="198" spans="1:26" ht="16.5" customHeight="1" x14ac:dyDescent="0.2">
      <c r="A198" s="17">
        <v>155</v>
      </c>
      <c r="B198" s="18" t="s">
        <v>230</v>
      </c>
      <c r="C198" s="19">
        <v>5.0599999999999996</v>
      </c>
      <c r="D198" s="19">
        <v>20.09</v>
      </c>
      <c r="E198" s="20">
        <f t="shared" si="116"/>
        <v>25.15</v>
      </c>
      <c r="F198" s="19">
        <v>25.15</v>
      </c>
      <c r="G198" s="19"/>
      <c r="H198" s="19"/>
      <c r="I198" s="19"/>
      <c r="J198" s="19"/>
      <c r="K198" s="19"/>
      <c r="L198" s="19"/>
      <c r="M198" s="19"/>
      <c r="N198" s="19"/>
      <c r="O198" s="19"/>
      <c r="P198" s="19"/>
      <c r="Q198" s="19"/>
      <c r="R198" s="20">
        <f t="shared" si="117"/>
        <v>25.15</v>
      </c>
      <c r="S198" s="19"/>
      <c r="T198" s="10"/>
      <c r="U198" s="10"/>
      <c r="V198" s="10"/>
      <c r="W198" s="10"/>
      <c r="X198" s="19">
        <f t="shared" si="118"/>
        <v>0</v>
      </c>
      <c r="Y198" s="10"/>
      <c r="Z198" s="10"/>
    </row>
    <row r="199" spans="1:26" ht="16.5" customHeight="1" x14ac:dyDescent="0.2">
      <c r="A199" s="17">
        <v>156</v>
      </c>
      <c r="B199" s="18" t="s">
        <v>231</v>
      </c>
      <c r="C199" s="19">
        <v>256.12</v>
      </c>
      <c r="D199" s="19"/>
      <c r="E199" s="20">
        <f t="shared" si="116"/>
        <v>256.12</v>
      </c>
      <c r="F199" s="19">
        <v>253.32</v>
      </c>
      <c r="G199" s="19">
        <v>0.6</v>
      </c>
      <c r="H199" s="19">
        <v>0.4</v>
      </c>
      <c r="I199" s="19">
        <v>0</v>
      </c>
      <c r="J199" s="19">
        <v>0.4</v>
      </c>
      <c r="K199" s="19">
        <v>0.1</v>
      </c>
      <c r="L199" s="19">
        <v>0.3</v>
      </c>
      <c r="M199" s="19">
        <v>0.5</v>
      </c>
      <c r="N199" s="19">
        <v>0.1</v>
      </c>
      <c r="O199" s="19">
        <v>0.3</v>
      </c>
      <c r="P199" s="19">
        <v>0</v>
      </c>
      <c r="Q199" s="19">
        <v>0.1</v>
      </c>
      <c r="R199" s="20">
        <f t="shared" si="117"/>
        <v>256.12</v>
      </c>
      <c r="S199" s="19" t="s">
        <v>282</v>
      </c>
      <c r="T199" s="10"/>
      <c r="U199" s="10"/>
      <c r="V199" s="10"/>
      <c r="W199" s="10"/>
      <c r="X199" s="19">
        <f t="shared" si="118"/>
        <v>0</v>
      </c>
      <c r="Y199" s="10"/>
      <c r="Z199" s="10"/>
    </row>
    <row r="200" spans="1:26" ht="16.5" customHeight="1" x14ac:dyDescent="0.2">
      <c r="A200" s="17">
        <v>157</v>
      </c>
      <c r="B200" s="18" t="s">
        <v>233</v>
      </c>
      <c r="C200" s="19">
        <v>0</v>
      </c>
      <c r="D200" s="19"/>
      <c r="E200" s="20">
        <f t="shared" si="116"/>
        <v>0</v>
      </c>
      <c r="F200" s="19"/>
      <c r="G200" s="19"/>
      <c r="H200" s="19"/>
      <c r="I200" s="19"/>
      <c r="J200" s="19"/>
      <c r="K200" s="19"/>
      <c r="L200" s="19"/>
      <c r="M200" s="19"/>
      <c r="N200" s="19"/>
      <c r="O200" s="19"/>
      <c r="P200" s="19"/>
      <c r="Q200" s="19"/>
      <c r="R200" s="20">
        <f t="shared" si="117"/>
        <v>0</v>
      </c>
      <c r="S200" s="19"/>
      <c r="T200" s="10"/>
      <c r="U200" s="10"/>
      <c r="V200" s="10"/>
      <c r="W200" s="10"/>
      <c r="X200" s="19">
        <f t="shared" si="118"/>
        <v>0</v>
      </c>
      <c r="Y200" s="10"/>
      <c r="Z200" s="10"/>
    </row>
    <row r="201" spans="1:26" ht="16.5" customHeight="1" x14ac:dyDescent="0.2">
      <c r="A201" s="17">
        <v>158</v>
      </c>
      <c r="B201" s="18" t="s">
        <v>234</v>
      </c>
      <c r="C201" s="19">
        <v>30</v>
      </c>
      <c r="D201" s="19"/>
      <c r="E201" s="20">
        <f t="shared" si="116"/>
        <v>30</v>
      </c>
      <c r="F201" s="19">
        <v>24.5</v>
      </c>
      <c r="G201" s="19">
        <v>0.7</v>
      </c>
      <c r="H201" s="19">
        <v>1.25</v>
      </c>
      <c r="I201" s="19">
        <v>0</v>
      </c>
      <c r="J201" s="19"/>
      <c r="K201" s="19">
        <v>0.35</v>
      </c>
      <c r="L201" s="19">
        <v>0.9</v>
      </c>
      <c r="M201" s="19">
        <v>0.7</v>
      </c>
      <c r="N201" s="19">
        <v>0.35</v>
      </c>
      <c r="O201" s="19">
        <v>0.9</v>
      </c>
      <c r="P201" s="19">
        <v>0</v>
      </c>
      <c r="Q201" s="19">
        <v>0.35</v>
      </c>
      <c r="R201" s="20">
        <f t="shared" si="117"/>
        <v>30</v>
      </c>
      <c r="S201" s="19" t="s">
        <v>235</v>
      </c>
      <c r="T201" s="10"/>
      <c r="U201" s="10"/>
      <c r="V201" s="10"/>
      <c r="W201" s="10"/>
      <c r="X201" s="19">
        <f t="shared" si="118"/>
        <v>0</v>
      </c>
      <c r="Y201" s="10"/>
      <c r="Z201" s="10"/>
    </row>
    <row r="202" spans="1:26" ht="16.5" customHeight="1" x14ac:dyDescent="0.2">
      <c r="A202" s="14"/>
      <c r="B202" s="15" t="s">
        <v>185</v>
      </c>
      <c r="C202" s="16">
        <f t="shared" ref="C202:R202" si="119">SUM(C203:C207)</f>
        <v>2998.8799999999997</v>
      </c>
      <c r="D202" s="16">
        <f t="shared" si="119"/>
        <v>0</v>
      </c>
      <c r="E202" s="16">
        <f t="shared" si="119"/>
        <v>2998.8799999999997</v>
      </c>
      <c r="F202" s="16">
        <f t="shared" si="119"/>
        <v>2557.7199999999998</v>
      </c>
      <c r="G202" s="16">
        <f t="shared" si="119"/>
        <v>72.55</v>
      </c>
      <c r="H202" s="16">
        <f t="shared" si="119"/>
        <v>56.63</v>
      </c>
      <c r="I202" s="16">
        <f t="shared" si="119"/>
        <v>20.49</v>
      </c>
      <c r="J202" s="16">
        <f t="shared" si="119"/>
        <v>26.99</v>
      </c>
      <c r="K202" s="16">
        <f t="shared" si="119"/>
        <v>16.829999999999998</v>
      </c>
      <c r="L202" s="16">
        <f t="shared" si="119"/>
        <v>39.17</v>
      </c>
      <c r="M202" s="16">
        <f t="shared" si="119"/>
        <v>75.38000000000001</v>
      </c>
      <c r="N202" s="16">
        <f t="shared" si="119"/>
        <v>31.45</v>
      </c>
      <c r="O202" s="16">
        <f t="shared" si="119"/>
        <v>30.64</v>
      </c>
      <c r="P202" s="16">
        <f t="shared" si="119"/>
        <v>32.67</v>
      </c>
      <c r="Q202" s="16">
        <f t="shared" si="119"/>
        <v>38.36</v>
      </c>
      <c r="R202" s="16">
        <f t="shared" si="119"/>
        <v>2998.8799999999987</v>
      </c>
      <c r="S202" s="16"/>
      <c r="T202" s="10"/>
      <c r="U202" s="10"/>
      <c r="V202" s="10"/>
      <c r="W202" s="10"/>
      <c r="X202" s="16">
        <f>SUM(X203:X207)</f>
        <v>0</v>
      </c>
      <c r="Y202" s="10"/>
      <c r="Z202" s="10"/>
    </row>
    <row r="203" spans="1:26" ht="16.5" customHeight="1" x14ac:dyDescent="0.2">
      <c r="A203" s="17">
        <v>159</v>
      </c>
      <c r="B203" s="18" t="s">
        <v>186</v>
      </c>
      <c r="C203" s="19">
        <v>2996.68</v>
      </c>
      <c r="D203" s="19"/>
      <c r="E203" s="20">
        <f t="shared" ref="E203:E207" si="120">C203+D203</f>
        <v>2996.68</v>
      </c>
      <c r="F203" s="19">
        <f>2541.1+16.62</f>
        <v>2557.7199999999998</v>
      </c>
      <c r="G203" s="19">
        <v>72.349999999999994</v>
      </c>
      <c r="H203" s="19">
        <v>56.43</v>
      </c>
      <c r="I203" s="19">
        <v>20.29</v>
      </c>
      <c r="J203" s="19">
        <v>26.79</v>
      </c>
      <c r="K203" s="19">
        <v>16.63</v>
      </c>
      <c r="L203" s="19">
        <v>38.97</v>
      </c>
      <c r="M203" s="19">
        <v>75.180000000000007</v>
      </c>
      <c r="N203" s="19">
        <v>31.25</v>
      </c>
      <c r="O203" s="19">
        <v>30.44</v>
      </c>
      <c r="P203" s="19">
        <v>32.47</v>
      </c>
      <c r="Q203" s="19">
        <v>38.159999999999997</v>
      </c>
      <c r="R203" s="20">
        <f t="shared" ref="R203:R207" si="121">SUM(F203:Q203)</f>
        <v>2996.6799999999989</v>
      </c>
      <c r="S203" s="19"/>
      <c r="T203" s="10"/>
      <c r="U203" s="10"/>
      <c r="V203" s="10"/>
      <c r="W203" s="10"/>
      <c r="X203" s="19">
        <f t="shared" ref="X203:X207" si="122">E203-R203</f>
        <v>0</v>
      </c>
      <c r="Y203" s="10"/>
      <c r="Z203" s="10"/>
    </row>
    <row r="204" spans="1:26" ht="16.5" customHeight="1" x14ac:dyDescent="0.2">
      <c r="A204" s="17">
        <v>160</v>
      </c>
      <c r="B204" s="18" t="s">
        <v>236</v>
      </c>
      <c r="C204" s="19">
        <v>0</v>
      </c>
      <c r="D204" s="19"/>
      <c r="E204" s="20">
        <f t="shared" si="120"/>
        <v>0</v>
      </c>
      <c r="F204" s="19"/>
      <c r="G204" s="19"/>
      <c r="H204" s="19"/>
      <c r="I204" s="19"/>
      <c r="J204" s="19"/>
      <c r="K204" s="19"/>
      <c r="L204" s="19"/>
      <c r="M204" s="19"/>
      <c r="N204" s="19"/>
      <c r="O204" s="19"/>
      <c r="P204" s="19"/>
      <c r="Q204" s="19"/>
      <c r="R204" s="20">
        <f t="shared" si="121"/>
        <v>0</v>
      </c>
      <c r="S204" s="19"/>
      <c r="T204" s="10"/>
      <c r="U204" s="10"/>
      <c r="V204" s="10"/>
      <c r="W204" s="10"/>
      <c r="X204" s="19">
        <f t="shared" si="122"/>
        <v>0</v>
      </c>
      <c r="Y204" s="10"/>
      <c r="Z204" s="10"/>
    </row>
    <row r="205" spans="1:26" ht="16.5" customHeight="1" x14ac:dyDescent="0.2">
      <c r="A205" s="17">
        <v>161</v>
      </c>
      <c r="B205" s="18" t="s">
        <v>190</v>
      </c>
      <c r="C205" s="19">
        <v>2.2000000000000002</v>
      </c>
      <c r="D205" s="19"/>
      <c r="E205" s="20">
        <f t="shared" si="120"/>
        <v>2.2000000000000002</v>
      </c>
      <c r="F205" s="22"/>
      <c r="G205" s="23">
        <v>0.2</v>
      </c>
      <c r="H205" s="23">
        <v>0.2</v>
      </c>
      <c r="I205" s="23">
        <v>0.2</v>
      </c>
      <c r="J205" s="23">
        <v>0.2</v>
      </c>
      <c r="K205" s="23">
        <v>0.2</v>
      </c>
      <c r="L205" s="23">
        <v>0.2</v>
      </c>
      <c r="M205" s="23">
        <v>0.2</v>
      </c>
      <c r="N205" s="23">
        <v>0.2</v>
      </c>
      <c r="O205" s="23">
        <v>0.2</v>
      </c>
      <c r="P205" s="23">
        <v>0.2</v>
      </c>
      <c r="Q205" s="23">
        <v>0.2</v>
      </c>
      <c r="R205" s="20">
        <f t="shared" si="121"/>
        <v>2.1999999999999997</v>
      </c>
      <c r="S205" s="42" t="s">
        <v>283</v>
      </c>
      <c r="T205" s="10"/>
      <c r="U205" s="10"/>
      <c r="V205" s="10"/>
      <c r="W205" s="10"/>
      <c r="X205" s="19">
        <f t="shared" si="122"/>
        <v>0</v>
      </c>
      <c r="Y205" s="10"/>
      <c r="Z205" s="10"/>
    </row>
    <row r="206" spans="1:26" ht="16.5" customHeight="1" x14ac:dyDescent="0.2">
      <c r="A206" s="17">
        <v>162</v>
      </c>
      <c r="B206" s="18" t="s">
        <v>192</v>
      </c>
      <c r="C206" s="19">
        <v>0</v>
      </c>
      <c r="D206" s="19"/>
      <c r="E206" s="20">
        <f t="shared" si="120"/>
        <v>0</v>
      </c>
      <c r="F206" s="19"/>
      <c r="G206" s="19"/>
      <c r="H206" s="19"/>
      <c r="I206" s="19"/>
      <c r="J206" s="19"/>
      <c r="K206" s="19"/>
      <c r="L206" s="19"/>
      <c r="M206" s="19"/>
      <c r="N206" s="19"/>
      <c r="O206" s="19"/>
      <c r="P206" s="19"/>
      <c r="Q206" s="19"/>
      <c r="R206" s="20">
        <f t="shared" si="121"/>
        <v>0</v>
      </c>
      <c r="S206" s="19"/>
      <c r="T206" s="10"/>
      <c r="U206" s="10"/>
      <c r="V206" s="10"/>
      <c r="W206" s="10"/>
      <c r="X206" s="19">
        <f t="shared" si="122"/>
        <v>0</v>
      </c>
      <c r="Y206" s="10"/>
      <c r="Z206" s="10"/>
    </row>
    <row r="207" spans="1:26" ht="16.5" customHeight="1" x14ac:dyDescent="0.2">
      <c r="A207" s="17">
        <v>163</v>
      </c>
      <c r="B207" s="18" t="s">
        <v>238</v>
      </c>
      <c r="C207" s="19">
        <v>0</v>
      </c>
      <c r="D207" s="19"/>
      <c r="E207" s="20">
        <f t="shared" si="120"/>
        <v>0</v>
      </c>
      <c r="F207" s="19"/>
      <c r="G207" s="19"/>
      <c r="H207" s="19"/>
      <c r="I207" s="19"/>
      <c r="J207" s="19"/>
      <c r="K207" s="19"/>
      <c r="L207" s="19"/>
      <c r="M207" s="19"/>
      <c r="N207" s="19"/>
      <c r="O207" s="19"/>
      <c r="P207" s="19"/>
      <c r="Q207" s="19"/>
      <c r="R207" s="20">
        <f t="shared" si="121"/>
        <v>0</v>
      </c>
      <c r="S207" s="19"/>
      <c r="T207" s="10"/>
      <c r="U207" s="10"/>
      <c r="V207" s="10"/>
      <c r="W207" s="10"/>
      <c r="X207" s="19">
        <f t="shared" si="122"/>
        <v>0</v>
      </c>
      <c r="Y207" s="10"/>
      <c r="Z207" s="10"/>
    </row>
    <row r="208" spans="1:26" ht="16.5" customHeight="1" x14ac:dyDescent="0.2">
      <c r="A208" s="14"/>
      <c r="B208" s="15" t="s">
        <v>197</v>
      </c>
      <c r="C208" s="16">
        <f t="shared" ref="C208:R208" si="123">SUM(C209:C215)</f>
        <v>0</v>
      </c>
      <c r="D208" s="16">
        <f t="shared" si="123"/>
        <v>0</v>
      </c>
      <c r="E208" s="16">
        <f t="shared" si="123"/>
        <v>0</v>
      </c>
      <c r="F208" s="16">
        <f t="shared" si="123"/>
        <v>0</v>
      </c>
      <c r="G208" s="16">
        <f t="shared" si="123"/>
        <v>0</v>
      </c>
      <c r="H208" s="16">
        <f t="shared" si="123"/>
        <v>0</v>
      </c>
      <c r="I208" s="16">
        <f t="shared" si="123"/>
        <v>0</v>
      </c>
      <c r="J208" s="16">
        <f t="shared" si="123"/>
        <v>0</v>
      </c>
      <c r="K208" s="16">
        <f t="shared" si="123"/>
        <v>0</v>
      </c>
      <c r="L208" s="16">
        <f t="shared" si="123"/>
        <v>0</v>
      </c>
      <c r="M208" s="16">
        <f t="shared" si="123"/>
        <v>0</v>
      </c>
      <c r="N208" s="16">
        <f t="shared" si="123"/>
        <v>0</v>
      </c>
      <c r="O208" s="16">
        <f t="shared" si="123"/>
        <v>0</v>
      </c>
      <c r="P208" s="16">
        <f t="shared" si="123"/>
        <v>0</v>
      </c>
      <c r="Q208" s="16">
        <f t="shared" si="123"/>
        <v>0</v>
      </c>
      <c r="R208" s="16">
        <f t="shared" si="123"/>
        <v>0</v>
      </c>
      <c r="S208" s="16"/>
      <c r="T208" s="10"/>
      <c r="U208" s="10"/>
      <c r="V208" s="10"/>
      <c r="W208" s="10"/>
      <c r="X208" s="16">
        <f>SUM(X209:X215)</f>
        <v>0</v>
      </c>
      <c r="Y208" s="10"/>
      <c r="Z208" s="10"/>
    </row>
    <row r="209" spans="1:26" ht="16.5" customHeight="1" x14ac:dyDescent="0.2">
      <c r="A209" s="17">
        <v>164</v>
      </c>
      <c r="B209" s="18" t="s">
        <v>239</v>
      </c>
      <c r="C209" s="19">
        <v>0</v>
      </c>
      <c r="D209" s="19"/>
      <c r="E209" s="20">
        <f t="shared" ref="E209:E215" si="124">C209+D209</f>
        <v>0</v>
      </c>
      <c r="F209" s="19"/>
      <c r="G209" s="19"/>
      <c r="H209" s="19"/>
      <c r="I209" s="19"/>
      <c r="J209" s="19"/>
      <c r="K209" s="19"/>
      <c r="L209" s="19"/>
      <c r="M209" s="19"/>
      <c r="N209" s="19"/>
      <c r="O209" s="19"/>
      <c r="P209" s="19"/>
      <c r="Q209" s="19"/>
      <c r="R209" s="20">
        <f t="shared" ref="R209:R215" si="125">SUM(F209:Q209)</f>
        <v>0</v>
      </c>
      <c r="S209" s="19"/>
      <c r="T209" s="10"/>
      <c r="U209" s="10"/>
      <c r="V209" s="10"/>
      <c r="W209" s="10"/>
      <c r="X209" s="19">
        <f t="shared" ref="X209:X215" si="126">E209-R209</f>
        <v>0</v>
      </c>
      <c r="Y209" s="10"/>
      <c r="Z209" s="10"/>
    </row>
    <row r="210" spans="1:26" ht="16.5" customHeight="1" x14ac:dyDescent="0.2">
      <c r="A210" s="17">
        <v>165</v>
      </c>
      <c r="B210" s="18" t="s">
        <v>240</v>
      </c>
      <c r="C210" s="19">
        <v>0</v>
      </c>
      <c r="D210" s="19"/>
      <c r="E210" s="20">
        <f t="shared" si="124"/>
        <v>0</v>
      </c>
      <c r="F210" s="19"/>
      <c r="G210" s="19"/>
      <c r="H210" s="19"/>
      <c r="I210" s="19"/>
      <c r="J210" s="19"/>
      <c r="K210" s="19"/>
      <c r="L210" s="19"/>
      <c r="M210" s="19"/>
      <c r="N210" s="19"/>
      <c r="O210" s="19"/>
      <c r="P210" s="19"/>
      <c r="Q210" s="19"/>
      <c r="R210" s="20">
        <f t="shared" si="125"/>
        <v>0</v>
      </c>
      <c r="S210" s="19"/>
      <c r="T210" s="10"/>
      <c r="U210" s="10"/>
      <c r="V210" s="10"/>
      <c r="W210" s="10"/>
      <c r="X210" s="19">
        <f t="shared" si="126"/>
        <v>0</v>
      </c>
      <c r="Y210" s="10"/>
      <c r="Z210" s="10"/>
    </row>
    <row r="211" spans="1:26" ht="16.5" customHeight="1" x14ac:dyDescent="0.2">
      <c r="A211" s="17">
        <v>166</v>
      </c>
      <c r="B211" s="18" t="s">
        <v>241</v>
      </c>
      <c r="C211" s="19">
        <v>0</v>
      </c>
      <c r="D211" s="19"/>
      <c r="E211" s="20">
        <f t="shared" si="124"/>
        <v>0</v>
      </c>
      <c r="F211" s="19"/>
      <c r="G211" s="19"/>
      <c r="H211" s="19"/>
      <c r="I211" s="19"/>
      <c r="J211" s="19"/>
      <c r="K211" s="19"/>
      <c r="L211" s="19"/>
      <c r="M211" s="19"/>
      <c r="N211" s="19"/>
      <c r="O211" s="19"/>
      <c r="P211" s="19"/>
      <c r="Q211" s="19"/>
      <c r="R211" s="20">
        <f t="shared" si="125"/>
        <v>0</v>
      </c>
      <c r="S211" s="19"/>
      <c r="T211" s="10"/>
      <c r="U211" s="10"/>
      <c r="V211" s="10"/>
      <c r="W211" s="10"/>
      <c r="X211" s="19">
        <f t="shared" si="126"/>
        <v>0</v>
      </c>
      <c r="Y211" s="10"/>
      <c r="Z211" s="10"/>
    </row>
    <row r="212" spans="1:26" ht="16.5" customHeight="1" x14ac:dyDescent="0.2">
      <c r="A212" s="17">
        <v>167</v>
      </c>
      <c r="B212" s="18" t="s">
        <v>242</v>
      </c>
      <c r="C212" s="19">
        <v>0</v>
      </c>
      <c r="D212" s="19"/>
      <c r="E212" s="20">
        <f t="shared" si="124"/>
        <v>0</v>
      </c>
      <c r="F212" s="19"/>
      <c r="G212" s="19"/>
      <c r="H212" s="19"/>
      <c r="I212" s="19"/>
      <c r="J212" s="19"/>
      <c r="K212" s="19"/>
      <c r="L212" s="19"/>
      <c r="M212" s="19"/>
      <c r="N212" s="19"/>
      <c r="O212" s="19"/>
      <c r="P212" s="19"/>
      <c r="Q212" s="19"/>
      <c r="R212" s="20">
        <f t="shared" si="125"/>
        <v>0</v>
      </c>
      <c r="S212" s="19"/>
      <c r="T212" s="10"/>
      <c r="U212" s="10"/>
      <c r="V212" s="10"/>
      <c r="W212" s="10"/>
      <c r="X212" s="19">
        <f t="shared" si="126"/>
        <v>0</v>
      </c>
      <c r="Y212" s="10"/>
      <c r="Z212" s="10"/>
    </row>
    <row r="213" spans="1:26" ht="16.5" customHeight="1" x14ac:dyDescent="0.2">
      <c r="A213" s="17">
        <v>168</v>
      </c>
      <c r="B213" s="18" t="s">
        <v>243</v>
      </c>
      <c r="C213" s="19">
        <v>0</v>
      </c>
      <c r="D213" s="19"/>
      <c r="E213" s="20">
        <f t="shared" si="124"/>
        <v>0</v>
      </c>
      <c r="F213" s="19"/>
      <c r="G213" s="19"/>
      <c r="H213" s="19"/>
      <c r="I213" s="19"/>
      <c r="J213" s="19"/>
      <c r="K213" s="19"/>
      <c r="L213" s="19"/>
      <c r="M213" s="19"/>
      <c r="N213" s="19"/>
      <c r="O213" s="19"/>
      <c r="P213" s="19"/>
      <c r="Q213" s="19"/>
      <c r="R213" s="20">
        <f t="shared" si="125"/>
        <v>0</v>
      </c>
      <c r="S213" s="19"/>
      <c r="T213" s="10"/>
      <c r="U213" s="10"/>
      <c r="V213" s="10"/>
      <c r="W213" s="10"/>
      <c r="X213" s="19">
        <f t="shared" si="126"/>
        <v>0</v>
      </c>
      <c r="Y213" s="10"/>
      <c r="Z213" s="10"/>
    </row>
    <row r="214" spans="1:26" ht="16.5" customHeight="1" x14ac:dyDescent="0.2">
      <c r="A214" s="17">
        <v>169</v>
      </c>
      <c r="B214" s="18" t="s">
        <v>244</v>
      </c>
      <c r="C214" s="19">
        <v>0</v>
      </c>
      <c r="D214" s="19"/>
      <c r="E214" s="20">
        <f t="shared" si="124"/>
        <v>0</v>
      </c>
      <c r="F214" s="19"/>
      <c r="G214" s="19"/>
      <c r="H214" s="19"/>
      <c r="I214" s="19"/>
      <c r="J214" s="19"/>
      <c r="K214" s="19"/>
      <c r="L214" s="19"/>
      <c r="M214" s="19"/>
      <c r="N214" s="19"/>
      <c r="O214" s="19"/>
      <c r="P214" s="19"/>
      <c r="Q214" s="19"/>
      <c r="R214" s="20">
        <f t="shared" si="125"/>
        <v>0</v>
      </c>
      <c r="S214" s="19"/>
      <c r="T214" s="10"/>
      <c r="U214" s="10"/>
      <c r="V214" s="10"/>
      <c r="W214" s="10"/>
      <c r="X214" s="19">
        <f t="shared" si="126"/>
        <v>0</v>
      </c>
      <c r="Y214" s="10"/>
      <c r="Z214" s="10"/>
    </row>
    <row r="215" spans="1:26" ht="16.5" customHeight="1" x14ac:dyDescent="0.2">
      <c r="A215" s="17">
        <v>170</v>
      </c>
      <c r="B215" s="18" t="s">
        <v>245</v>
      </c>
      <c r="C215" s="19">
        <v>0</v>
      </c>
      <c r="D215" s="19"/>
      <c r="E215" s="20">
        <f t="shared" si="124"/>
        <v>0</v>
      </c>
      <c r="F215" s="19"/>
      <c r="G215" s="19"/>
      <c r="H215" s="19"/>
      <c r="I215" s="19"/>
      <c r="J215" s="19"/>
      <c r="K215" s="19"/>
      <c r="L215" s="19"/>
      <c r="M215" s="19"/>
      <c r="N215" s="19"/>
      <c r="O215" s="19"/>
      <c r="P215" s="19"/>
      <c r="Q215" s="19"/>
      <c r="R215" s="20">
        <f t="shared" si="125"/>
        <v>0</v>
      </c>
      <c r="S215" s="19"/>
      <c r="T215" s="10"/>
      <c r="U215" s="10"/>
      <c r="V215" s="10"/>
      <c r="W215" s="10"/>
      <c r="X215" s="19">
        <f t="shared" si="126"/>
        <v>0</v>
      </c>
      <c r="Y215" s="10"/>
      <c r="Z215" s="10"/>
    </row>
    <row r="216" spans="1:26" ht="16.5" customHeight="1" x14ac:dyDescent="0.2">
      <c r="A216" s="14"/>
      <c r="B216" s="15" t="s">
        <v>246</v>
      </c>
      <c r="C216" s="16">
        <f t="shared" ref="C216:R216" si="127">SUM(C217:C220)</f>
        <v>0</v>
      </c>
      <c r="D216" s="16">
        <f t="shared" si="127"/>
        <v>0</v>
      </c>
      <c r="E216" s="16">
        <f t="shared" si="127"/>
        <v>0</v>
      </c>
      <c r="F216" s="16">
        <f t="shared" si="127"/>
        <v>0</v>
      </c>
      <c r="G216" s="16">
        <f t="shared" si="127"/>
        <v>0</v>
      </c>
      <c r="H216" s="16">
        <f t="shared" si="127"/>
        <v>0</v>
      </c>
      <c r="I216" s="16">
        <f t="shared" si="127"/>
        <v>0</v>
      </c>
      <c r="J216" s="16">
        <f t="shared" si="127"/>
        <v>0</v>
      </c>
      <c r="K216" s="16">
        <f t="shared" si="127"/>
        <v>0</v>
      </c>
      <c r="L216" s="16">
        <f t="shared" si="127"/>
        <v>0</v>
      </c>
      <c r="M216" s="16">
        <f t="shared" si="127"/>
        <v>0</v>
      </c>
      <c r="N216" s="16">
        <f t="shared" si="127"/>
        <v>0</v>
      </c>
      <c r="O216" s="16">
        <f t="shared" si="127"/>
        <v>0</v>
      </c>
      <c r="P216" s="16">
        <f t="shared" si="127"/>
        <v>0</v>
      </c>
      <c r="Q216" s="16">
        <f t="shared" si="127"/>
        <v>0</v>
      </c>
      <c r="R216" s="16">
        <f t="shared" si="127"/>
        <v>0</v>
      </c>
      <c r="S216" s="16"/>
      <c r="T216" s="10"/>
      <c r="U216" s="10"/>
      <c r="V216" s="10"/>
      <c r="W216" s="10"/>
      <c r="X216" s="16">
        <f>SUM(X217:X220)</f>
        <v>0</v>
      </c>
      <c r="Y216" s="10"/>
      <c r="Z216" s="10"/>
    </row>
    <row r="217" spans="1:26" ht="16.5" customHeight="1" x14ac:dyDescent="0.2">
      <c r="A217" s="17">
        <v>171</v>
      </c>
      <c r="B217" s="18" t="s">
        <v>247</v>
      </c>
      <c r="C217" s="19">
        <v>0</v>
      </c>
      <c r="D217" s="19"/>
      <c r="E217" s="20">
        <f t="shared" ref="E217:E220" si="128">C217+D217</f>
        <v>0</v>
      </c>
      <c r="F217" s="19"/>
      <c r="G217" s="19"/>
      <c r="H217" s="19"/>
      <c r="I217" s="19"/>
      <c r="J217" s="19"/>
      <c r="K217" s="19"/>
      <c r="L217" s="19"/>
      <c r="M217" s="19"/>
      <c r="N217" s="19"/>
      <c r="O217" s="19"/>
      <c r="P217" s="19"/>
      <c r="Q217" s="19"/>
      <c r="R217" s="20">
        <f t="shared" ref="R217:R220" si="129">SUM(F217:Q217)</f>
        <v>0</v>
      </c>
      <c r="S217" s="19"/>
      <c r="T217" s="10"/>
      <c r="U217" s="10"/>
      <c r="V217" s="10"/>
      <c r="W217" s="10"/>
      <c r="X217" s="19">
        <f t="shared" ref="X217:X220" si="130">E217-R217</f>
        <v>0</v>
      </c>
      <c r="Y217" s="10"/>
      <c r="Z217" s="10"/>
    </row>
    <row r="218" spans="1:26" ht="16.5" customHeight="1" x14ac:dyDescent="0.2">
      <c r="A218" s="17">
        <v>172</v>
      </c>
      <c r="B218" s="18" t="s">
        <v>248</v>
      </c>
      <c r="C218" s="19">
        <v>0</v>
      </c>
      <c r="D218" s="19"/>
      <c r="E218" s="20">
        <f t="shared" si="128"/>
        <v>0</v>
      </c>
      <c r="F218" s="19"/>
      <c r="G218" s="19"/>
      <c r="H218" s="19"/>
      <c r="I218" s="19"/>
      <c r="J218" s="19"/>
      <c r="K218" s="19"/>
      <c r="L218" s="19"/>
      <c r="M218" s="19"/>
      <c r="N218" s="19"/>
      <c r="O218" s="19"/>
      <c r="P218" s="19"/>
      <c r="Q218" s="19"/>
      <c r="R218" s="20">
        <f t="shared" si="129"/>
        <v>0</v>
      </c>
      <c r="S218" s="19"/>
      <c r="T218" s="10"/>
      <c r="U218" s="10"/>
      <c r="V218" s="10"/>
      <c r="W218" s="10"/>
      <c r="X218" s="19">
        <f t="shared" si="130"/>
        <v>0</v>
      </c>
      <c r="Y218" s="10"/>
      <c r="Z218" s="10"/>
    </row>
    <row r="219" spans="1:26" ht="16.5" customHeight="1" x14ac:dyDescent="0.2">
      <c r="A219" s="17">
        <v>173</v>
      </c>
      <c r="B219" s="18" t="s">
        <v>249</v>
      </c>
      <c r="C219" s="19">
        <v>0</v>
      </c>
      <c r="D219" s="19"/>
      <c r="E219" s="20">
        <f t="shared" si="128"/>
        <v>0</v>
      </c>
      <c r="F219" s="19"/>
      <c r="G219" s="19"/>
      <c r="H219" s="19"/>
      <c r="I219" s="19"/>
      <c r="J219" s="19"/>
      <c r="K219" s="19"/>
      <c r="L219" s="19"/>
      <c r="M219" s="19"/>
      <c r="N219" s="19"/>
      <c r="O219" s="19"/>
      <c r="P219" s="19"/>
      <c r="Q219" s="19"/>
      <c r="R219" s="20">
        <f t="shared" si="129"/>
        <v>0</v>
      </c>
      <c r="S219" s="19"/>
      <c r="T219" s="10"/>
      <c r="U219" s="10"/>
      <c r="V219" s="10"/>
      <c r="W219" s="10"/>
      <c r="X219" s="19">
        <f t="shared" si="130"/>
        <v>0</v>
      </c>
      <c r="Y219" s="10"/>
      <c r="Z219" s="10"/>
    </row>
    <row r="220" spans="1:26" ht="16.5" customHeight="1" x14ac:dyDescent="0.2">
      <c r="A220" s="17">
        <v>174</v>
      </c>
      <c r="B220" s="18" t="s">
        <v>250</v>
      </c>
      <c r="C220" s="19">
        <v>0</v>
      </c>
      <c r="D220" s="19"/>
      <c r="E220" s="20">
        <f t="shared" si="128"/>
        <v>0</v>
      </c>
      <c r="F220" s="19"/>
      <c r="G220" s="19"/>
      <c r="H220" s="19"/>
      <c r="I220" s="19"/>
      <c r="J220" s="19"/>
      <c r="K220" s="19"/>
      <c r="L220" s="19"/>
      <c r="M220" s="19"/>
      <c r="N220" s="19"/>
      <c r="O220" s="19"/>
      <c r="P220" s="19"/>
      <c r="Q220" s="19"/>
      <c r="R220" s="20">
        <f t="shared" si="129"/>
        <v>0</v>
      </c>
      <c r="S220" s="19"/>
      <c r="T220" s="10"/>
      <c r="U220" s="10"/>
      <c r="V220" s="10"/>
      <c r="W220" s="10"/>
      <c r="X220" s="19">
        <f t="shared" si="130"/>
        <v>0</v>
      </c>
      <c r="Y220" s="10"/>
      <c r="Z220" s="10"/>
    </row>
    <row r="221" spans="1:26" ht="16.5" customHeight="1" x14ac:dyDescent="0.2">
      <c r="A221" s="14"/>
      <c r="B221" s="15" t="s">
        <v>201</v>
      </c>
      <c r="C221" s="16">
        <f t="shared" ref="C221:R221" si="131">SUM(C222:C224)</f>
        <v>627.24</v>
      </c>
      <c r="D221" s="16">
        <f t="shared" si="131"/>
        <v>0</v>
      </c>
      <c r="E221" s="16">
        <f t="shared" si="131"/>
        <v>627.24</v>
      </c>
      <c r="F221" s="16">
        <f t="shared" si="131"/>
        <v>564.65000000000009</v>
      </c>
      <c r="G221" s="16">
        <f t="shared" si="131"/>
        <v>7.93</v>
      </c>
      <c r="H221" s="16">
        <f t="shared" si="131"/>
        <v>5.36</v>
      </c>
      <c r="I221" s="16">
        <f t="shared" si="131"/>
        <v>5.1000000000000005</v>
      </c>
      <c r="J221" s="16">
        <f t="shared" si="131"/>
        <v>5.3100000000000005</v>
      </c>
      <c r="K221" s="16">
        <f t="shared" si="131"/>
        <v>5.38</v>
      </c>
      <c r="L221" s="16">
        <f t="shared" si="131"/>
        <v>5.25</v>
      </c>
      <c r="M221" s="16">
        <f t="shared" si="131"/>
        <v>7.4799999999999995</v>
      </c>
      <c r="N221" s="16">
        <f t="shared" si="131"/>
        <v>5.17</v>
      </c>
      <c r="O221" s="16">
        <f t="shared" si="131"/>
        <v>5.16</v>
      </c>
      <c r="P221" s="16">
        <f t="shared" si="131"/>
        <v>5.29</v>
      </c>
      <c r="Q221" s="16">
        <f t="shared" si="131"/>
        <v>5.16</v>
      </c>
      <c r="R221" s="16">
        <f t="shared" si="131"/>
        <v>627.24000000000024</v>
      </c>
      <c r="S221" s="16"/>
      <c r="T221" s="10"/>
      <c r="U221" s="10"/>
      <c r="V221" s="10"/>
      <c r="W221" s="10"/>
      <c r="X221" s="16">
        <f>SUM(X222:X224)</f>
        <v>0</v>
      </c>
      <c r="Y221" s="10"/>
      <c r="Z221" s="10"/>
    </row>
    <row r="222" spans="1:26" ht="16.5" customHeight="1" x14ac:dyDescent="0.2">
      <c r="A222" s="17">
        <v>175</v>
      </c>
      <c r="B222" s="18" t="s">
        <v>202</v>
      </c>
      <c r="C222" s="19">
        <v>460.41</v>
      </c>
      <c r="D222" s="19"/>
      <c r="E222" s="20">
        <f t="shared" ref="E222:E223" si="132">C222+D222</f>
        <v>460.41</v>
      </c>
      <c r="F222" s="53">
        <f>418.57-0.03-16.26</f>
        <v>402.28000000000003</v>
      </c>
      <c r="G222" s="23">
        <v>6.97</v>
      </c>
      <c r="H222" s="23">
        <v>4.91</v>
      </c>
      <c r="I222" s="23">
        <v>4.91</v>
      </c>
      <c r="J222" s="23">
        <v>4.91</v>
      </c>
      <c r="K222" s="23">
        <v>4.91</v>
      </c>
      <c r="L222" s="23">
        <v>4.91</v>
      </c>
      <c r="M222" s="23">
        <v>6.97</v>
      </c>
      <c r="N222" s="23">
        <v>4.91</v>
      </c>
      <c r="O222" s="23">
        <v>4.91</v>
      </c>
      <c r="P222" s="23">
        <v>4.91</v>
      </c>
      <c r="Q222" s="23">
        <v>4.91</v>
      </c>
      <c r="R222" s="20">
        <f t="shared" ref="R222:R224" si="133">SUM(F222:Q222)</f>
        <v>460.41000000000031</v>
      </c>
      <c r="S222" s="42" t="s">
        <v>203</v>
      </c>
      <c r="T222" s="10"/>
      <c r="U222" s="10"/>
      <c r="V222" s="10"/>
      <c r="W222" s="10"/>
      <c r="X222" s="19">
        <f t="shared" ref="X222:X224" si="134">E222-R222</f>
        <v>0</v>
      </c>
      <c r="Y222" s="10"/>
      <c r="Z222" s="10"/>
    </row>
    <row r="223" spans="1:26" ht="16.5" customHeight="1" x14ac:dyDescent="0.2">
      <c r="A223" s="17">
        <v>176</v>
      </c>
      <c r="B223" s="18" t="s">
        <v>204</v>
      </c>
      <c r="C223" s="19">
        <v>166.83</v>
      </c>
      <c r="D223" s="19"/>
      <c r="E223" s="20">
        <f t="shared" si="132"/>
        <v>166.83</v>
      </c>
      <c r="F223" s="54">
        <f>173.65-11.28</f>
        <v>162.37</v>
      </c>
      <c r="G223" s="26">
        <v>0.96</v>
      </c>
      <c r="H223" s="26">
        <v>0.45</v>
      </c>
      <c r="I223" s="26">
        <v>0.19</v>
      </c>
      <c r="J223" s="26">
        <v>0.4</v>
      </c>
      <c r="K223" s="26">
        <v>0.47</v>
      </c>
      <c r="L223" s="26">
        <v>0.34</v>
      </c>
      <c r="M223" s="26">
        <v>0.51</v>
      </c>
      <c r="N223" s="26">
        <v>0.26</v>
      </c>
      <c r="O223" s="26">
        <v>0.25</v>
      </c>
      <c r="P223" s="26">
        <v>0.38</v>
      </c>
      <c r="Q223" s="26">
        <v>0.25</v>
      </c>
      <c r="R223" s="20">
        <f t="shared" si="133"/>
        <v>166.82999999999998</v>
      </c>
      <c r="S223" s="42" t="s">
        <v>205</v>
      </c>
      <c r="T223" s="10"/>
      <c r="U223" s="10"/>
      <c r="V223" s="10"/>
      <c r="W223" s="10"/>
      <c r="X223" s="19">
        <f t="shared" si="134"/>
        <v>0</v>
      </c>
      <c r="Y223" s="10"/>
      <c r="Z223" s="10"/>
    </row>
    <row r="224" spans="1:26" ht="16.5" customHeight="1" x14ac:dyDescent="0.2">
      <c r="A224" s="17">
        <v>177</v>
      </c>
      <c r="B224" s="18" t="s">
        <v>206</v>
      </c>
      <c r="C224" s="19">
        <v>0</v>
      </c>
      <c r="D224" s="19"/>
      <c r="E224" s="20">
        <v>0</v>
      </c>
      <c r="F224" s="19"/>
      <c r="G224" s="19"/>
      <c r="H224" s="19"/>
      <c r="I224" s="19"/>
      <c r="J224" s="19"/>
      <c r="K224" s="19"/>
      <c r="L224" s="19"/>
      <c r="M224" s="19"/>
      <c r="N224" s="19"/>
      <c r="O224" s="19"/>
      <c r="P224" s="19"/>
      <c r="Q224" s="19"/>
      <c r="R224" s="20">
        <f t="shared" si="133"/>
        <v>0</v>
      </c>
      <c r="S224" s="19" t="s">
        <v>207</v>
      </c>
      <c r="T224" s="10"/>
      <c r="U224" s="10"/>
      <c r="V224" s="10"/>
      <c r="W224" s="10"/>
      <c r="X224" s="19">
        <f t="shared" si="134"/>
        <v>0</v>
      </c>
      <c r="Y224" s="10"/>
      <c r="Z224" s="10"/>
    </row>
    <row r="225" spans="1:26" ht="16.5" customHeight="1" x14ac:dyDescent="0.2">
      <c r="A225" s="14"/>
      <c r="B225" s="15" t="s">
        <v>252</v>
      </c>
      <c r="C225" s="16">
        <f t="shared" ref="C225:R225" si="135">SUM(C226:C231)</f>
        <v>483.19000000000005</v>
      </c>
      <c r="D225" s="16">
        <f t="shared" si="135"/>
        <v>0</v>
      </c>
      <c r="E225" s="16">
        <f t="shared" si="135"/>
        <v>483.19000000000005</v>
      </c>
      <c r="F225" s="16">
        <f t="shared" si="135"/>
        <v>483.18999999999994</v>
      </c>
      <c r="G225" s="16">
        <f t="shared" si="135"/>
        <v>0</v>
      </c>
      <c r="H225" s="16">
        <f t="shared" si="135"/>
        <v>0</v>
      </c>
      <c r="I225" s="16">
        <f t="shared" si="135"/>
        <v>0</v>
      </c>
      <c r="J225" s="16">
        <f t="shared" si="135"/>
        <v>0</v>
      </c>
      <c r="K225" s="16">
        <f t="shared" si="135"/>
        <v>0</v>
      </c>
      <c r="L225" s="16">
        <f t="shared" si="135"/>
        <v>0</v>
      </c>
      <c r="M225" s="16">
        <f t="shared" si="135"/>
        <v>0</v>
      </c>
      <c r="N225" s="16">
        <f t="shared" si="135"/>
        <v>0</v>
      </c>
      <c r="O225" s="16">
        <f t="shared" si="135"/>
        <v>0</v>
      </c>
      <c r="P225" s="16">
        <f t="shared" si="135"/>
        <v>0</v>
      </c>
      <c r="Q225" s="16">
        <f t="shared" si="135"/>
        <v>0</v>
      </c>
      <c r="R225" s="16">
        <f t="shared" si="135"/>
        <v>483.18999999999994</v>
      </c>
      <c r="S225" s="16"/>
      <c r="T225" s="10"/>
      <c r="U225" s="10"/>
      <c r="V225" s="10"/>
      <c r="W225" s="10"/>
      <c r="X225" s="16">
        <f>SUM(X226:X231)</f>
        <v>0</v>
      </c>
      <c r="Y225" s="10"/>
      <c r="Z225" s="10"/>
    </row>
    <row r="226" spans="1:26" ht="16.5" customHeight="1" x14ac:dyDescent="0.2">
      <c r="A226" s="17">
        <v>178</v>
      </c>
      <c r="B226" s="18" t="s">
        <v>253</v>
      </c>
      <c r="C226" s="19">
        <v>0</v>
      </c>
      <c r="D226" s="19"/>
      <c r="E226" s="20">
        <f t="shared" ref="E226:E231" si="136">C226+D226</f>
        <v>0</v>
      </c>
      <c r="F226" s="19"/>
      <c r="G226" s="19"/>
      <c r="H226" s="19"/>
      <c r="I226" s="19"/>
      <c r="J226" s="19"/>
      <c r="K226" s="19"/>
      <c r="L226" s="19"/>
      <c r="M226" s="19"/>
      <c r="N226" s="19"/>
      <c r="O226" s="19"/>
      <c r="P226" s="19"/>
      <c r="Q226" s="19"/>
      <c r="R226" s="20">
        <f t="shared" ref="R226:R231" si="137">SUM(F226:Q226)</f>
        <v>0</v>
      </c>
      <c r="S226" s="19"/>
      <c r="T226" s="10"/>
      <c r="U226" s="10"/>
      <c r="V226" s="10"/>
      <c r="W226" s="10"/>
      <c r="X226" s="19">
        <f t="shared" ref="X226:X231" si="138">E226-R226</f>
        <v>0</v>
      </c>
      <c r="Y226" s="10"/>
      <c r="Z226" s="10"/>
    </row>
    <row r="227" spans="1:26" ht="16.5" customHeight="1" x14ac:dyDescent="0.2">
      <c r="A227" s="17">
        <v>179</v>
      </c>
      <c r="B227" s="18" t="s">
        <v>114</v>
      </c>
      <c r="C227" s="19">
        <v>0</v>
      </c>
      <c r="D227" s="19"/>
      <c r="E227" s="20">
        <f t="shared" si="136"/>
        <v>0</v>
      </c>
      <c r="F227" s="19"/>
      <c r="G227" s="19"/>
      <c r="H227" s="19"/>
      <c r="I227" s="19"/>
      <c r="J227" s="19"/>
      <c r="K227" s="19"/>
      <c r="L227" s="19"/>
      <c r="M227" s="19"/>
      <c r="N227" s="19"/>
      <c r="O227" s="19"/>
      <c r="P227" s="19"/>
      <c r="Q227" s="19"/>
      <c r="R227" s="20">
        <f t="shared" si="137"/>
        <v>0</v>
      </c>
      <c r="S227" s="19"/>
      <c r="T227" s="10"/>
      <c r="U227" s="10"/>
      <c r="V227" s="10"/>
      <c r="W227" s="10"/>
      <c r="X227" s="19">
        <f t="shared" si="138"/>
        <v>0</v>
      </c>
      <c r="Y227" s="10"/>
      <c r="Z227" s="10"/>
    </row>
    <row r="228" spans="1:26" ht="16.5" customHeight="1" x14ac:dyDescent="0.2">
      <c r="A228" s="17">
        <v>180</v>
      </c>
      <c r="B228" s="18" t="s">
        <v>254</v>
      </c>
      <c r="C228" s="19">
        <v>458.41</v>
      </c>
      <c r="D228" s="19"/>
      <c r="E228" s="20">
        <f t="shared" si="136"/>
        <v>458.41</v>
      </c>
      <c r="F228" s="19">
        <f>171.41+287</f>
        <v>458.40999999999997</v>
      </c>
      <c r="G228" s="19"/>
      <c r="H228" s="19"/>
      <c r="I228" s="19"/>
      <c r="J228" s="19"/>
      <c r="K228" s="19"/>
      <c r="L228" s="19"/>
      <c r="M228" s="19"/>
      <c r="N228" s="19"/>
      <c r="O228" s="19"/>
      <c r="P228" s="19"/>
      <c r="Q228" s="19"/>
      <c r="R228" s="20">
        <f t="shared" si="137"/>
        <v>458.40999999999997</v>
      </c>
      <c r="S228" s="19"/>
      <c r="T228" s="10"/>
      <c r="U228" s="10"/>
      <c r="V228" s="10"/>
      <c r="W228" s="10"/>
      <c r="X228" s="19">
        <f t="shared" si="138"/>
        <v>0</v>
      </c>
      <c r="Y228" s="10"/>
      <c r="Z228" s="10"/>
    </row>
    <row r="229" spans="1:26" ht="16.5" customHeight="1" x14ac:dyDescent="0.2">
      <c r="A229" s="17">
        <v>181</v>
      </c>
      <c r="B229" s="18" t="s">
        <v>255</v>
      </c>
      <c r="C229" s="19">
        <v>0</v>
      </c>
      <c r="D229" s="19"/>
      <c r="E229" s="20">
        <f t="shared" si="136"/>
        <v>0</v>
      </c>
      <c r="F229" s="19"/>
      <c r="G229" s="19"/>
      <c r="H229" s="19"/>
      <c r="I229" s="19"/>
      <c r="J229" s="19"/>
      <c r="K229" s="19"/>
      <c r="L229" s="19"/>
      <c r="M229" s="19"/>
      <c r="N229" s="19"/>
      <c r="O229" s="19"/>
      <c r="P229" s="19"/>
      <c r="Q229" s="19"/>
      <c r="R229" s="20">
        <f t="shared" si="137"/>
        <v>0</v>
      </c>
      <c r="S229" s="19"/>
      <c r="T229" s="10"/>
      <c r="U229" s="10"/>
      <c r="V229" s="10"/>
      <c r="W229" s="10"/>
      <c r="X229" s="19">
        <f t="shared" si="138"/>
        <v>0</v>
      </c>
      <c r="Y229" s="10"/>
      <c r="Z229" s="10"/>
    </row>
    <row r="230" spans="1:26" ht="16.5" customHeight="1" x14ac:dyDescent="0.2">
      <c r="A230" s="17">
        <v>182</v>
      </c>
      <c r="B230" s="18" t="s">
        <v>256</v>
      </c>
      <c r="C230" s="19">
        <v>0</v>
      </c>
      <c r="D230" s="19"/>
      <c r="E230" s="20">
        <f t="shared" si="136"/>
        <v>0</v>
      </c>
      <c r="F230" s="19"/>
      <c r="G230" s="19"/>
      <c r="H230" s="19"/>
      <c r="I230" s="19"/>
      <c r="J230" s="19"/>
      <c r="K230" s="19"/>
      <c r="L230" s="19"/>
      <c r="M230" s="19"/>
      <c r="N230" s="19"/>
      <c r="O230" s="19"/>
      <c r="P230" s="19"/>
      <c r="Q230" s="19"/>
      <c r="R230" s="20">
        <f t="shared" si="137"/>
        <v>0</v>
      </c>
      <c r="S230" s="19"/>
      <c r="T230" s="10"/>
      <c r="U230" s="10"/>
      <c r="V230" s="10"/>
      <c r="W230" s="10"/>
      <c r="X230" s="19">
        <f t="shared" si="138"/>
        <v>0</v>
      </c>
      <c r="Y230" s="10"/>
      <c r="Z230" s="10"/>
    </row>
    <row r="231" spans="1:26" ht="16.5" customHeight="1" x14ac:dyDescent="0.2">
      <c r="A231" s="17">
        <v>183</v>
      </c>
      <c r="B231" s="18" t="s">
        <v>257</v>
      </c>
      <c r="C231" s="19">
        <v>24.78</v>
      </c>
      <c r="D231" s="19"/>
      <c r="E231" s="20">
        <f t="shared" si="136"/>
        <v>24.78</v>
      </c>
      <c r="F231" s="19">
        <v>24.78</v>
      </c>
      <c r="G231" s="19"/>
      <c r="H231" s="19"/>
      <c r="I231" s="19"/>
      <c r="J231" s="19"/>
      <c r="K231" s="19"/>
      <c r="L231" s="19"/>
      <c r="M231" s="19"/>
      <c r="N231" s="19"/>
      <c r="O231" s="19"/>
      <c r="P231" s="19"/>
      <c r="Q231" s="19"/>
      <c r="R231" s="20">
        <f t="shared" si="137"/>
        <v>24.78</v>
      </c>
      <c r="S231" s="19"/>
      <c r="T231" s="10"/>
      <c r="U231" s="10"/>
      <c r="V231" s="10"/>
      <c r="W231" s="10"/>
      <c r="X231" s="19">
        <f t="shared" si="138"/>
        <v>0</v>
      </c>
      <c r="Y231" s="10"/>
      <c r="Z231" s="10"/>
    </row>
    <row r="232" spans="1:26" ht="16.5" customHeight="1" x14ac:dyDescent="0.2">
      <c r="A232" s="14"/>
      <c r="B232" s="15" t="s">
        <v>258</v>
      </c>
      <c r="C232" s="16">
        <f t="shared" ref="C232:R232" si="139">C233</f>
        <v>0</v>
      </c>
      <c r="D232" s="16">
        <f t="shared" si="139"/>
        <v>0</v>
      </c>
      <c r="E232" s="16">
        <f t="shared" si="139"/>
        <v>0</v>
      </c>
      <c r="F232" s="16">
        <f t="shared" si="139"/>
        <v>0</v>
      </c>
      <c r="G232" s="16">
        <f t="shared" si="139"/>
        <v>0</v>
      </c>
      <c r="H232" s="16">
        <f t="shared" si="139"/>
        <v>0</v>
      </c>
      <c r="I232" s="16">
        <f t="shared" si="139"/>
        <v>0</v>
      </c>
      <c r="J232" s="16">
        <f t="shared" si="139"/>
        <v>0</v>
      </c>
      <c r="K232" s="16">
        <f t="shared" si="139"/>
        <v>0</v>
      </c>
      <c r="L232" s="16">
        <f t="shared" si="139"/>
        <v>0</v>
      </c>
      <c r="M232" s="16">
        <f t="shared" si="139"/>
        <v>0</v>
      </c>
      <c r="N232" s="16">
        <f t="shared" si="139"/>
        <v>0</v>
      </c>
      <c r="O232" s="16">
        <f t="shared" si="139"/>
        <v>0</v>
      </c>
      <c r="P232" s="16">
        <f t="shared" si="139"/>
        <v>0</v>
      </c>
      <c r="Q232" s="16">
        <f t="shared" si="139"/>
        <v>0</v>
      </c>
      <c r="R232" s="16">
        <f t="shared" si="139"/>
        <v>0</v>
      </c>
      <c r="S232" s="16"/>
      <c r="T232" s="10"/>
      <c r="U232" s="10"/>
      <c r="V232" s="10"/>
      <c r="W232" s="10"/>
      <c r="X232" s="16">
        <f>X233</f>
        <v>0</v>
      </c>
      <c r="Y232" s="10"/>
      <c r="Z232" s="10"/>
    </row>
    <row r="233" spans="1:26" ht="16.5" customHeight="1" x14ac:dyDescent="0.2">
      <c r="A233" s="17">
        <v>184</v>
      </c>
      <c r="B233" s="18" t="s">
        <v>259</v>
      </c>
      <c r="C233" s="19">
        <v>0</v>
      </c>
      <c r="D233" s="19"/>
      <c r="E233" s="20">
        <f>C233+D233</f>
        <v>0</v>
      </c>
      <c r="F233" s="19"/>
      <c r="G233" s="19"/>
      <c r="H233" s="19"/>
      <c r="I233" s="19"/>
      <c r="J233" s="19"/>
      <c r="K233" s="19"/>
      <c r="L233" s="19"/>
      <c r="M233" s="19"/>
      <c r="N233" s="19"/>
      <c r="O233" s="19"/>
      <c r="P233" s="19"/>
      <c r="Q233" s="19"/>
      <c r="R233" s="20">
        <f>SUM(F233:Q233)</f>
        <v>0</v>
      </c>
      <c r="S233" s="19"/>
      <c r="T233" s="10"/>
      <c r="U233" s="10"/>
      <c r="V233" s="10"/>
      <c r="W233" s="10"/>
      <c r="X233" s="19">
        <f>E233-R233</f>
        <v>0</v>
      </c>
      <c r="Y233" s="10"/>
      <c r="Z233" s="10"/>
    </row>
    <row r="234" spans="1:26" ht="16.5" customHeight="1" x14ac:dyDescent="0.2">
      <c r="A234" s="14"/>
      <c r="B234" s="15" t="s">
        <v>208</v>
      </c>
      <c r="C234" s="16">
        <f t="shared" ref="C234:R234" si="140">SUM(C235:C240)</f>
        <v>12136.12</v>
      </c>
      <c r="D234" s="16">
        <f t="shared" si="140"/>
        <v>0</v>
      </c>
      <c r="E234" s="16">
        <f t="shared" si="140"/>
        <v>12136.12</v>
      </c>
      <c r="F234" s="16">
        <f t="shared" si="140"/>
        <v>12112.44</v>
      </c>
      <c r="G234" s="16">
        <f t="shared" si="140"/>
        <v>2.44</v>
      </c>
      <c r="H234" s="16">
        <f t="shared" si="140"/>
        <v>2.19</v>
      </c>
      <c r="I234" s="16">
        <f t="shared" si="140"/>
        <v>1.95</v>
      </c>
      <c r="J234" s="16">
        <f t="shared" si="140"/>
        <v>2.02</v>
      </c>
      <c r="K234" s="16">
        <f t="shared" si="140"/>
        <v>1.95</v>
      </c>
      <c r="L234" s="16">
        <f t="shared" si="140"/>
        <v>2.06</v>
      </c>
      <c r="M234" s="16">
        <f t="shared" si="140"/>
        <v>2.85</v>
      </c>
      <c r="N234" s="16">
        <f t="shared" si="140"/>
        <v>2.2599999999999998</v>
      </c>
      <c r="O234" s="16">
        <f t="shared" si="140"/>
        <v>2.06</v>
      </c>
      <c r="P234" s="16">
        <f t="shared" si="140"/>
        <v>1.95</v>
      </c>
      <c r="Q234" s="16">
        <f t="shared" si="140"/>
        <v>1.95</v>
      </c>
      <c r="R234" s="16">
        <f t="shared" si="140"/>
        <v>12136.12</v>
      </c>
      <c r="S234" s="16"/>
      <c r="T234" s="10"/>
      <c r="U234" s="10"/>
      <c r="V234" s="10"/>
      <c r="W234" s="10"/>
      <c r="X234" s="16">
        <f>SUM(X235:X240)</f>
        <v>0</v>
      </c>
      <c r="Y234" s="10"/>
      <c r="Z234" s="10"/>
    </row>
    <row r="235" spans="1:26" ht="16.5" customHeight="1" x14ac:dyDescent="0.2">
      <c r="A235" s="17">
        <v>185</v>
      </c>
      <c r="B235" s="18" t="s">
        <v>260</v>
      </c>
      <c r="C235" s="19">
        <v>9200.75</v>
      </c>
      <c r="D235" s="19"/>
      <c r="E235" s="20">
        <f t="shared" ref="E235:E240" si="141">C235+D235</f>
        <v>9200.75</v>
      </c>
      <c r="F235" s="19">
        <f>C235</f>
        <v>9200.75</v>
      </c>
      <c r="G235" s="19"/>
      <c r="H235" s="19"/>
      <c r="I235" s="19"/>
      <c r="J235" s="19"/>
      <c r="K235" s="19"/>
      <c r="L235" s="19"/>
      <c r="M235" s="19"/>
      <c r="N235" s="19"/>
      <c r="O235" s="19"/>
      <c r="P235" s="19"/>
      <c r="Q235" s="19"/>
      <c r="R235" s="20">
        <f t="shared" ref="R235:R240" si="142">SUM(F235:Q235)</f>
        <v>9200.75</v>
      </c>
      <c r="S235" s="19"/>
      <c r="T235" s="10"/>
      <c r="U235" s="10"/>
      <c r="V235" s="10"/>
      <c r="W235" s="10"/>
      <c r="X235" s="19">
        <f t="shared" ref="X235:X240" si="143">E235-R235</f>
        <v>0</v>
      </c>
      <c r="Y235" s="10"/>
      <c r="Z235" s="10"/>
    </row>
    <row r="236" spans="1:26" ht="16.5" customHeight="1" x14ac:dyDescent="0.2">
      <c r="A236" s="17">
        <v>186</v>
      </c>
      <c r="B236" s="18" t="s">
        <v>261</v>
      </c>
      <c r="C236" s="19">
        <v>24.27</v>
      </c>
      <c r="D236" s="19"/>
      <c r="E236" s="20">
        <f t="shared" si="141"/>
        <v>24.27</v>
      </c>
      <c r="F236" s="19">
        <v>0.59</v>
      </c>
      <c r="G236" s="22">
        <v>2.44</v>
      </c>
      <c r="H236" s="23">
        <v>2.19</v>
      </c>
      <c r="I236" s="23">
        <v>1.95</v>
      </c>
      <c r="J236" s="23">
        <v>2.02</v>
      </c>
      <c r="K236" s="23">
        <v>1.95</v>
      </c>
      <c r="L236" s="23">
        <v>2.06</v>
      </c>
      <c r="M236" s="23">
        <v>2.85</v>
      </c>
      <c r="N236" s="23">
        <v>2.2599999999999998</v>
      </c>
      <c r="O236" s="23">
        <v>2.06</v>
      </c>
      <c r="P236" s="23">
        <v>1.95</v>
      </c>
      <c r="Q236" s="23">
        <v>1.95</v>
      </c>
      <c r="R236" s="20">
        <f t="shared" si="142"/>
        <v>24.27</v>
      </c>
      <c r="S236" s="19"/>
      <c r="T236" s="10"/>
      <c r="U236" s="10"/>
      <c r="V236" s="10"/>
      <c r="W236" s="10"/>
      <c r="X236" s="19">
        <f t="shared" si="143"/>
        <v>0</v>
      </c>
      <c r="Y236" s="10"/>
      <c r="Z236" s="10"/>
    </row>
    <row r="237" spans="1:26" ht="16.5" customHeight="1" x14ac:dyDescent="0.2">
      <c r="A237" s="17">
        <v>187</v>
      </c>
      <c r="B237" s="18" t="s">
        <v>262</v>
      </c>
      <c r="C237" s="19">
        <v>1380</v>
      </c>
      <c r="D237" s="19"/>
      <c r="E237" s="20">
        <f t="shared" si="141"/>
        <v>1380</v>
      </c>
      <c r="F237" s="19">
        <f t="shared" ref="F237:F238" si="144">C237</f>
        <v>1380</v>
      </c>
      <c r="G237" s="19"/>
      <c r="H237" s="19"/>
      <c r="I237" s="19"/>
      <c r="J237" s="19"/>
      <c r="K237" s="19"/>
      <c r="L237" s="19"/>
      <c r="M237" s="19"/>
      <c r="N237" s="19"/>
      <c r="O237" s="19"/>
      <c r="P237" s="19"/>
      <c r="Q237" s="19"/>
      <c r="R237" s="20">
        <f t="shared" si="142"/>
        <v>1380</v>
      </c>
      <c r="S237" s="19"/>
      <c r="T237" s="10"/>
      <c r="U237" s="10"/>
      <c r="V237" s="10"/>
      <c r="W237" s="10"/>
      <c r="X237" s="19">
        <f t="shared" si="143"/>
        <v>0</v>
      </c>
      <c r="Y237" s="10"/>
      <c r="Z237" s="10"/>
    </row>
    <row r="238" spans="1:26" ht="16.5" customHeight="1" x14ac:dyDescent="0.2">
      <c r="A238" s="17">
        <v>188</v>
      </c>
      <c r="B238" s="18" t="s">
        <v>211</v>
      </c>
      <c r="C238" s="19">
        <v>1497.6</v>
      </c>
      <c r="D238" s="19"/>
      <c r="E238" s="20">
        <f t="shared" si="141"/>
        <v>1497.6</v>
      </c>
      <c r="F238" s="19">
        <f t="shared" si="144"/>
        <v>1497.6</v>
      </c>
      <c r="G238" s="19"/>
      <c r="H238" s="19"/>
      <c r="I238" s="19"/>
      <c r="J238" s="19"/>
      <c r="K238" s="19"/>
      <c r="L238" s="19"/>
      <c r="M238" s="19"/>
      <c r="N238" s="19"/>
      <c r="O238" s="19"/>
      <c r="P238" s="19"/>
      <c r="Q238" s="19"/>
      <c r="R238" s="20">
        <f t="shared" si="142"/>
        <v>1497.6</v>
      </c>
      <c r="S238" s="19"/>
      <c r="T238" s="10"/>
      <c r="U238" s="10"/>
      <c r="V238" s="10"/>
      <c r="W238" s="10"/>
      <c r="X238" s="19">
        <f t="shared" si="143"/>
        <v>0</v>
      </c>
      <c r="Y238" s="10"/>
      <c r="Z238" s="10"/>
    </row>
    <row r="239" spans="1:26" ht="16.5" customHeight="1" x14ac:dyDescent="0.2">
      <c r="A239" s="17">
        <v>189</v>
      </c>
      <c r="B239" s="18" t="s">
        <v>213</v>
      </c>
      <c r="C239" s="19">
        <v>0</v>
      </c>
      <c r="D239" s="19"/>
      <c r="E239" s="20">
        <f t="shared" si="141"/>
        <v>0</v>
      </c>
      <c r="F239" s="19"/>
      <c r="G239" s="19"/>
      <c r="H239" s="19"/>
      <c r="I239" s="19"/>
      <c r="J239" s="19"/>
      <c r="K239" s="19"/>
      <c r="L239" s="19"/>
      <c r="M239" s="19"/>
      <c r="N239" s="19"/>
      <c r="O239" s="19"/>
      <c r="P239" s="19"/>
      <c r="Q239" s="19"/>
      <c r="R239" s="20">
        <f t="shared" si="142"/>
        <v>0</v>
      </c>
      <c r="S239" s="19"/>
      <c r="T239" s="10"/>
      <c r="U239" s="10"/>
      <c r="V239" s="10"/>
      <c r="W239" s="10"/>
      <c r="X239" s="19">
        <f t="shared" si="143"/>
        <v>0</v>
      </c>
      <c r="Y239" s="10"/>
      <c r="Z239" s="10"/>
    </row>
    <row r="240" spans="1:26" ht="16.5" customHeight="1" x14ac:dyDescent="0.2">
      <c r="A240" s="17">
        <v>190</v>
      </c>
      <c r="B240" s="18" t="s">
        <v>263</v>
      </c>
      <c r="C240" s="19">
        <v>33.5</v>
      </c>
      <c r="D240" s="19"/>
      <c r="E240" s="20">
        <f t="shared" si="141"/>
        <v>33.5</v>
      </c>
      <c r="F240" s="19">
        <f>C240</f>
        <v>33.5</v>
      </c>
      <c r="G240" s="19"/>
      <c r="H240" s="19"/>
      <c r="I240" s="19"/>
      <c r="J240" s="19"/>
      <c r="K240" s="19"/>
      <c r="L240" s="19"/>
      <c r="M240" s="19"/>
      <c r="N240" s="19"/>
      <c r="O240" s="19"/>
      <c r="P240" s="19"/>
      <c r="Q240" s="19"/>
      <c r="R240" s="20">
        <f t="shared" si="142"/>
        <v>33.5</v>
      </c>
      <c r="S240" s="19"/>
      <c r="T240" s="10"/>
      <c r="U240" s="10"/>
      <c r="V240" s="10"/>
      <c r="W240" s="10"/>
      <c r="X240" s="19">
        <f t="shared" si="143"/>
        <v>0</v>
      </c>
      <c r="Y240" s="10"/>
      <c r="Z240" s="10"/>
    </row>
    <row r="241" spans="1:26" ht="16.5" customHeight="1" x14ac:dyDescent="0.2">
      <c r="A241" s="14"/>
      <c r="B241" s="15" t="s">
        <v>264</v>
      </c>
      <c r="C241" s="16">
        <f t="shared" ref="C241:R241" si="145">C242+C243</f>
        <v>0</v>
      </c>
      <c r="D241" s="16">
        <f t="shared" si="145"/>
        <v>0</v>
      </c>
      <c r="E241" s="16">
        <f t="shared" si="145"/>
        <v>0</v>
      </c>
      <c r="F241" s="16">
        <f t="shared" si="145"/>
        <v>0</v>
      </c>
      <c r="G241" s="16">
        <f t="shared" si="145"/>
        <v>0</v>
      </c>
      <c r="H241" s="16">
        <f t="shared" si="145"/>
        <v>0</v>
      </c>
      <c r="I241" s="16">
        <f t="shared" si="145"/>
        <v>0</v>
      </c>
      <c r="J241" s="16">
        <f t="shared" si="145"/>
        <v>0</v>
      </c>
      <c r="K241" s="16">
        <f t="shared" si="145"/>
        <v>0</v>
      </c>
      <c r="L241" s="16">
        <f t="shared" si="145"/>
        <v>0</v>
      </c>
      <c r="M241" s="16">
        <f t="shared" si="145"/>
        <v>0</v>
      </c>
      <c r="N241" s="16">
        <f t="shared" si="145"/>
        <v>0</v>
      </c>
      <c r="O241" s="16">
        <f t="shared" si="145"/>
        <v>0</v>
      </c>
      <c r="P241" s="16">
        <f t="shared" si="145"/>
        <v>0</v>
      </c>
      <c r="Q241" s="16">
        <f t="shared" si="145"/>
        <v>0</v>
      </c>
      <c r="R241" s="16">
        <f t="shared" si="145"/>
        <v>0</v>
      </c>
      <c r="S241" s="16"/>
      <c r="T241" s="10"/>
      <c r="U241" s="10"/>
      <c r="V241" s="10"/>
      <c r="W241" s="10"/>
      <c r="X241" s="16">
        <f>X242+X243</f>
        <v>0</v>
      </c>
      <c r="Y241" s="10"/>
      <c r="Z241" s="10"/>
    </row>
    <row r="242" spans="1:26" ht="16.5" customHeight="1" x14ac:dyDescent="0.2">
      <c r="A242" s="17">
        <v>191</v>
      </c>
      <c r="B242" s="18" t="s">
        <v>265</v>
      </c>
      <c r="C242" s="19">
        <v>0</v>
      </c>
      <c r="D242" s="19"/>
      <c r="E242" s="20">
        <f t="shared" ref="E242:E243" si="146">C242+D242</f>
        <v>0</v>
      </c>
      <c r="F242" s="19"/>
      <c r="G242" s="19"/>
      <c r="H242" s="19"/>
      <c r="I242" s="19"/>
      <c r="J242" s="19"/>
      <c r="K242" s="19"/>
      <c r="L242" s="19"/>
      <c r="M242" s="19"/>
      <c r="N242" s="19"/>
      <c r="O242" s="19"/>
      <c r="P242" s="19"/>
      <c r="Q242" s="19"/>
      <c r="R242" s="20">
        <f t="shared" ref="R242:R243" si="147">SUM(F242:Q242)</f>
        <v>0</v>
      </c>
      <c r="S242" s="19"/>
      <c r="T242" s="10"/>
      <c r="U242" s="10"/>
      <c r="V242" s="10"/>
      <c r="W242" s="10"/>
      <c r="X242" s="19">
        <f t="shared" ref="X242:X243" si="148">E242-R242</f>
        <v>0</v>
      </c>
      <c r="Y242" s="10"/>
      <c r="Z242" s="10"/>
    </row>
    <row r="243" spans="1:26" ht="16.5" customHeight="1" x14ac:dyDescent="0.2">
      <c r="A243" s="17">
        <v>192</v>
      </c>
      <c r="B243" s="18" t="s">
        <v>266</v>
      </c>
      <c r="C243" s="19">
        <v>0</v>
      </c>
      <c r="D243" s="19"/>
      <c r="E243" s="20">
        <f t="shared" si="146"/>
        <v>0</v>
      </c>
      <c r="F243" s="19"/>
      <c r="G243" s="19"/>
      <c r="H243" s="19"/>
      <c r="I243" s="19"/>
      <c r="J243" s="19"/>
      <c r="K243" s="19"/>
      <c r="L243" s="19"/>
      <c r="M243" s="19"/>
      <c r="N243" s="19"/>
      <c r="O243" s="19"/>
      <c r="P243" s="19"/>
      <c r="Q243" s="19"/>
      <c r="R243" s="20">
        <f t="shared" si="147"/>
        <v>0</v>
      </c>
      <c r="S243" s="19"/>
      <c r="T243" s="10"/>
      <c r="U243" s="10"/>
      <c r="V243" s="10"/>
      <c r="W243" s="10"/>
      <c r="X243" s="19">
        <f t="shared" si="148"/>
        <v>0</v>
      </c>
      <c r="Y243" s="10"/>
      <c r="Z243" s="10"/>
    </row>
    <row r="244" spans="1:26" ht="16.5" customHeight="1" x14ac:dyDescent="0.2">
      <c r="A244" s="14"/>
      <c r="B244" s="15" t="s">
        <v>214</v>
      </c>
      <c r="C244" s="16">
        <f t="shared" ref="C244:R244" si="149">C245+C246</f>
        <v>42.22</v>
      </c>
      <c r="D244" s="16">
        <f t="shared" si="149"/>
        <v>0</v>
      </c>
      <c r="E244" s="16">
        <f t="shared" si="149"/>
        <v>42.22</v>
      </c>
      <c r="F244" s="16">
        <f t="shared" si="149"/>
        <v>5.62</v>
      </c>
      <c r="G244" s="16">
        <f t="shared" si="149"/>
        <v>6</v>
      </c>
      <c r="H244" s="16">
        <f t="shared" si="149"/>
        <v>3.6</v>
      </c>
      <c r="I244" s="16">
        <f t="shared" si="149"/>
        <v>2.4</v>
      </c>
      <c r="J244" s="16">
        <f t="shared" si="149"/>
        <v>3.6</v>
      </c>
      <c r="K244" s="16">
        <f t="shared" si="149"/>
        <v>2.4</v>
      </c>
      <c r="L244" s="16">
        <f t="shared" si="149"/>
        <v>3</v>
      </c>
      <c r="M244" s="16">
        <f t="shared" si="149"/>
        <v>4.8</v>
      </c>
      <c r="N244" s="16">
        <f t="shared" si="149"/>
        <v>2.4</v>
      </c>
      <c r="O244" s="16">
        <f t="shared" si="149"/>
        <v>3</v>
      </c>
      <c r="P244" s="16">
        <f t="shared" si="149"/>
        <v>2.4</v>
      </c>
      <c r="Q244" s="16">
        <f t="shared" si="149"/>
        <v>3</v>
      </c>
      <c r="R244" s="16">
        <f t="shared" si="149"/>
        <v>42.22</v>
      </c>
      <c r="S244" s="16"/>
      <c r="T244" s="10"/>
      <c r="U244" s="10"/>
      <c r="V244" s="10"/>
      <c r="W244" s="10"/>
      <c r="X244" s="16">
        <f>X245+X246</f>
        <v>0</v>
      </c>
      <c r="Y244" s="10"/>
      <c r="Z244" s="10"/>
    </row>
    <row r="245" spans="1:26" ht="16.5" customHeight="1" x14ac:dyDescent="0.2">
      <c r="A245" s="17">
        <v>193</v>
      </c>
      <c r="B245" s="18" t="s">
        <v>267</v>
      </c>
      <c r="C245" s="19">
        <v>0</v>
      </c>
      <c r="D245" s="19"/>
      <c r="E245" s="20">
        <f t="shared" ref="E245:E246" si="150">C245+D245</f>
        <v>0</v>
      </c>
      <c r="F245" s="19"/>
      <c r="G245" s="19"/>
      <c r="H245" s="19"/>
      <c r="I245" s="19"/>
      <c r="J245" s="19"/>
      <c r="K245" s="19"/>
      <c r="L245" s="19"/>
      <c r="M245" s="19"/>
      <c r="N245" s="19"/>
      <c r="O245" s="19"/>
      <c r="P245" s="19"/>
      <c r="Q245" s="19"/>
      <c r="R245" s="20">
        <f t="shared" ref="R245:R246" si="151">SUM(F245:Q245)</f>
        <v>0</v>
      </c>
      <c r="S245" s="19"/>
      <c r="T245" s="10"/>
      <c r="U245" s="10"/>
      <c r="V245" s="10"/>
      <c r="W245" s="10"/>
      <c r="X245" s="19">
        <f t="shared" ref="X245:X246" si="152">E245-R245</f>
        <v>0</v>
      </c>
      <c r="Y245" s="10"/>
      <c r="Z245" s="10"/>
    </row>
    <row r="246" spans="1:26" ht="16.5" customHeight="1" x14ac:dyDescent="0.2">
      <c r="A246" s="17">
        <v>194</v>
      </c>
      <c r="B246" s="18" t="s">
        <v>215</v>
      </c>
      <c r="C246" s="19">
        <v>42.22</v>
      </c>
      <c r="D246" s="19"/>
      <c r="E246" s="20">
        <f t="shared" si="150"/>
        <v>42.22</v>
      </c>
      <c r="F246" s="19">
        <v>5.62</v>
      </c>
      <c r="G246" s="19">
        <v>6</v>
      </c>
      <c r="H246" s="19">
        <v>3.6</v>
      </c>
      <c r="I246" s="19">
        <v>2.4</v>
      </c>
      <c r="J246" s="19">
        <v>3.6</v>
      </c>
      <c r="K246" s="19">
        <v>2.4</v>
      </c>
      <c r="L246" s="19">
        <v>3</v>
      </c>
      <c r="M246" s="19">
        <v>4.8</v>
      </c>
      <c r="N246" s="19">
        <v>2.4</v>
      </c>
      <c r="O246" s="19">
        <v>3</v>
      </c>
      <c r="P246" s="19">
        <v>2.4</v>
      </c>
      <c r="Q246" s="19">
        <v>3</v>
      </c>
      <c r="R246" s="20">
        <f t="shared" si="151"/>
        <v>42.22</v>
      </c>
      <c r="S246" s="19"/>
      <c r="T246" s="10"/>
      <c r="U246" s="10"/>
      <c r="V246" s="10"/>
      <c r="W246" s="10"/>
      <c r="X246" s="19">
        <f t="shared" si="152"/>
        <v>0</v>
      </c>
      <c r="Y246" s="10"/>
      <c r="Z246" s="10"/>
    </row>
    <row r="247" spans="1:26" ht="16.5" customHeight="1" x14ac:dyDescent="0.2">
      <c r="A247" s="14"/>
      <c r="B247" s="15" t="s">
        <v>268</v>
      </c>
      <c r="C247" s="16">
        <f t="shared" ref="C247:R247" si="153">C248+C249+C250</f>
        <v>401.75</v>
      </c>
      <c r="D247" s="16">
        <f t="shared" si="153"/>
        <v>0</v>
      </c>
      <c r="E247" s="16">
        <f t="shared" si="153"/>
        <v>401.75</v>
      </c>
      <c r="F247" s="16">
        <f t="shared" si="153"/>
        <v>322.56</v>
      </c>
      <c r="G247" s="16">
        <f t="shared" si="153"/>
        <v>15.776999999999999</v>
      </c>
      <c r="H247" s="16">
        <f t="shared" si="153"/>
        <v>9.0739999999999998</v>
      </c>
      <c r="I247" s="16">
        <f t="shared" si="153"/>
        <v>3.03</v>
      </c>
      <c r="J247" s="16">
        <f t="shared" si="153"/>
        <v>7.774</v>
      </c>
      <c r="K247" s="16">
        <f t="shared" si="153"/>
        <v>5.1280000000000001</v>
      </c>
      <c r="L247" s="16">
        <f t="shared" si="153"/>
        <v>6.0510000000000002</v>
      </c>
      <c r="M247" s="16">
        <f t="shared" si="153"/>
        <v>11.964</v>
      </c>
      <c r="N247" s="16">
        <f t="shared" si="153"/>
        <v>4.83</v>
      </c>
      <c r="O247" s="16">
        <f t="shared" si="153"/>
        <v>5.2080000000000002</v>
      </c>
      <c r="P247" s="16">
        <f t="shared" si="153"/>
        <v>6.0839999999999996</v>
      </c>
      <c r="Q247" s="16">
        <f t="shared" si="153"/>
        <v>4.2699999999999996</v>
      </c>
      <c r="R247" s="16">
        <f t="shared" si="153"/>
        <v>401.75</v>
      </c>
      <c r="S247" s="16"/>
      <c r="T247" s="10"/>
      <c r="U247" s="10"/>
      <c r="V247" s="10"/>
      <c r="W247" s="10"/>
      <c r="X247" s="16">
        <f>X248+X249+X250</f>
        <v>0</v>
      </c>
      <c r="Y247" s="10"/>
      <c r="Z247" s="10"/>
    </row>
    <row r="248" spans="1:26" ht="16.5" customHeight="1" x14ac:dyDescent="0.2">
      <c r="A248" s="17">
        <v>195</v>
      </c>
      <c r="B248" s="18" t="s">
        <v>269</v>
      </c>
      <c r="C248" s="19">
        <v>277.5</v>
      </c>
      <c r="D248" s="19"/>
      <c r="E248" s="20">
        <f t="shared" ref="E248:E253" si="154">C248+D248</f>
        <v>277.5</v>
      </c>
      <c r="F248" s="19">
        <v>198.31</v>
      </c>
      <c r="G248" s="19">
        <v>15.776999999999999</v>
      </c>
      <c r="H248" s="19">
        <v>9.0739999999999998</v>
      </c>
      <c r="I248" s="19">
        <v>3.03</v>
      </c>
      <c r="J248" s="19">
        <v>7.774</v>
      </c>
      <c r="K248" s="19">
        <v>5.1280000000000001</v>
      </c>
      <c r="L248" s="19">
        <v>6.0510000000000002</v>
      </c>
      <c r="M248" s="19">
        <v>11.964</v>
      </c>
      <c r="N248" s="19">
        <v>4.83</v>
      </c>
      <c r="O248" s="19">
        <v>5.2080000000000002</v>
      </c>
      <c r="P248" s="19">
        <v>6.0839999999999996</v>
      </c>
      <c r="Q248" s="19">
        <v>4.2699999999999996</v>
      </c>
      <c r="R248" s="20">
        <f t="shared" ref="R248:R253" si="155">SUM(F248:Q248)</f>
        <v>277.5</v>
      </c>
      <c r="S248" s="19" t="s">
        <v>270</v>
      </c>
      <c r="T248" s="10"/>
      <c r="U248" s="10"/>
      <c r="V248" s="10"/>
      <c r="W248" s="10"/>
      <c r="X248" s="19">
        <f t="shared" ref="X248:X253" si="156">E248-R248</f>
        <v>0</v>
      </c>
      <c r="Y248" s="10"/>
      <c r="Z248" s="10"/>
    </row>
    <row r="249" spans="1:26" ht="16.5" customHeight="1" x14ac:dyDescent="0.2">
      <c r="A249" s="17">
        <v>196</v>
      </c>
      <c r="B249" s="18" t="s">
        <v>271</v>
      </c>
      <c r="C249" s="19">
        <v>124.25</v>
      </c>
      <c r="D249" s="19"/>
      <c r="E249" s="20">
        <f t="shared" si="154"/>
        <v>124.25</v>
      </c>
      <c r="F249" s="19">
        <v>124.25</v>
      </c>
      <c r="G249" s="19">
        <v>0</v>
      </c>
      <c r="H249" s="19">
        <v>0</v>
      </c>
      <c r="I249" s="19">
        <v>0</v>
      </c>
      <c r="J249" s="19">
        <v>0</v>
      </c>
      <c r="K249" s="19">
        <v>0</v>
      </c>
      <c r="L249" s="19">
        <v>0</v>
      </c>
      <c r="M249" s="19">
        <v>0</v>
      </c>
      <c r="N249" s="19">
        <v>0</v>
      </c>
      <c r="O249" s="19">
        <v>0</v>
      </c>
      <c r="P249" s="19">
        <v>0</v>
      </c>
      <c r="Q249" s="19">
        <v>0</v>
      </c>
      <c r="R249" s="20">
        <f t="shared" si="155"/>
        <v>124.25</v>
      </c>
      <c r="S249" s="19"/>
      <c r="T249" s="10"/>
      <c r="U249" s="10"/>
      <c r="V249" s="10"/>
      <c r="W249" s="10"/>
      <c r="X249" s="19">
        <f t="shared" si="156"/>
        <v>0</v>
      </c>
      <c r="Y249" s="10"/>
      <c r="Z249" s="10"/>
    </row>
    <row r="250" spans="1:26" ht="16.5" customHeight="1" x14ac:dyDescent="0.2">
      <c r="A250" s="17">
        <v>197</v>
      </c>
      <c r="B250" s="18" t="s">
        <v>272</v>
      </c>
      <c r="C250" s="19">
        <v>0</v>
      </c>
      <c r="D250" s="19"/>
      <c r="E250" s="20">
        <f t="shared" si="154"/>
        <v>0</v>
      </c>
      <c r="F250" s="19"/>
      <c r="G250" s="19"/>
      <c r="H250" s="19"/>
      <c r="I250" s="19"/>
      <c r="J250" s="19"/>
      <c r="K250" s="19"/>
      <c r="L250" s="19"/>
      <c r="M250" s="19"/>
      <c r="N250" s="19"/>
      <c r="O250" s="19"/>
      <c r="P250" s="19"/>
      <c r="Q250" s="19"/>
      <c r="R250" s="20">
        <f t="shared" si="155"/>
        <v>0</v>
      </c>
      <c r="S250" s="19"/>
      <c r="T250" s="10"/>
      <c r="U250" s="10"/>
      <c r="V250" s="10"/>
      <c r="W250" s="10"/>
      <c r="X250" s="19">
        <f t="shared" si="156"/>
        <v>0</v>
      </c>
      <c r="Y250" s="10"/>
      <c r="Z250" s="10"/>
    </row>
    <row r="251" spans="1:26" ht="16.5" customHeight="1" x14ac:dyDescent="0.2">
      <c r="A251" s="14">
        <v>198</v>
      </c>
      <c r="B251" s="15" t="s">
        <v>218</v>
      </c>
      <c r="C251" s="16">
        <v>0</v>
      </c>
      <c r="D251" s="16"/>
      <c r="E251" s="16">
        <f t="shared" si="154"/>
        <v>0</v>
      </c>
      <c r="F251" s="16"/>
      <c r="G251" s="16"/>
      <c r="H251" s="16"/>
      <c r="I251" s="16"/>
      <c r="J251" s="16"/>
      <c r="K251" s="16"/>
      <c r="L251" s="16"/>
      <c r="M251" s="16"/>
      <c r="N251" s="16"/>
      <c r="O251" s="16"/>
      <c r="P251" s="16"/>
      <c r="Q251" s="16"/>
      <c r="R251" s="16">
        <f t="shared" si="155"/>
        <v>0</v>
      </c>
      <c r="S251" s="16"/>
      <c r="T251" s="10"/>
      <c r="U251" s="10"/>
      <c r="V251" s="10"/>
      <c r="W251" s="10"/>
      <c r="X251" s="16">
        <f t="shared" si="156"/>
        <v>0</v>
      </c>
      <c r="Y251" s="10"/>
      <c r="Z251" s="10"/>
    </row>
    <row r="252" spans="1:26" ht="16.5" customHeight="1" x14ac:dyDescent="0.2">
      <c r="A252" s="14">
        <v>199</v>
      </c>
      <c r="B252" s="15" t="s">
        <v>219</v>
      </c>
      <c r="C252" s="16">
        <v>1089.0999999999999</v>
      </c>
      <c r="D252" s="16"/>
      <c r="E252" s="16">
        <f t="shared" si="154"/>
        <v>1089.0999999999999</v>
      </c>
      <c r="F252" s="16"/>
      <c r="G252" s="49">
        <v>186.2</v>
      </c>
      <c r="H252" s="50">
        <v>137.5</v>
      </c>
      <c r="I252" s="50">
        <v>47.4</v>
      </c>
      <c r="J252" s="50">
        <v>70.25</v>
      </c>
      <c r="K252" s="50">
        <v>44.1</v>
      </c>
      <c r="L252" s="50">
        <v>92.95</v>
      </c>
      <c r="M252" s="50">
        <v>168.7</v>
      </c>
      <c r="N252" s="50">
        <v>74.45</v>
      </c>
      <c r="O252" s="50">
        <v>79.2</v>
      </c>
      <c r="P252" s="50">
        <v>100.55</v>
      </c>
      <c r="Q252" s="50">
        <v>87.8</v>
      </c>
      <c r="R252" s="16">
        <f t="shared" si="155"/>
        <v>1089.0999999999999</v>
      </c>
      <c r="S252" s="51" t="s">
        <v>273</v>
      </c>
      <c r="T252" s="10"/>
      <c r="U252" s="10"/>
      <c r="V252" s="10"/>
      <c r="W252" s="10"/>
      <c r="X252" s="16">
        <f t="shared" si="156"/>
        <v>0</v>
      </c>
      <c r="Y252" s="10"/>
      <c r="Z252" s="10"/>
    </row>
    <row r="253" spans="1:26" ht="16.5" customHeight="1" x14ac:dyDescent="0.2">
      <c r="A253" s="14">
        <v>200</v>
      </c>
      <c r="B253" s="15" t="s">
        <v>274</v>
      </c>
      <c r="C253" s="16">
        <v>22.43</v>
      </c>
      <c r="D253" s="16"/>
      <c r="E253" s="16">
        <f t="shared" si="154"/>
        <v>22.43</v>
      </c>
      <c r="F253" s="16">
        <v>11.5</v>
      </c>
      <c r="G253" s="16">
        <v>0.99399999999999999</v>
      </c>
      <c r="H253" s="16">
        <v>0.99399999999999999</v>
      </c>
      <c r="I253" s="16">
        <v>0.99399999999999999</v>
      </c>
      <c r="J253" s="16">
        <v>0.99399999999999999</v>
      </c>
      <c r="K253" s="16">
        <v>0.99399999999999999</v>
      </c>
      <c r="L253" s="16">
        <v>0.99399999999999999</v>
      </c>
      <c r="M253" s="16">
        <v>0.99399999999999999</v>
      </c>
      <c r="N253" s="16">
        <v>0.99399999999999999</v>
      </c>
      <c r="O253" s="16">
        <v>0.99399999999999999</v>
      </c>
      <c r="P253" s="16">
        <v>0.99399999999999999</v>
      </c>
      <c r="Q253" s="16">
        <v>0.99399999999999999</v>
      </c>
      <c r="R253" s="16">
        <f t="shared" si="155"/>
        <v>22.433999999999997</v>
      </c>
      <c r="S253" s="16"/>
      <c r="T253" s="10"/>
      <c r="U253" s="10"/>
      <c r="V253" s="10"/>
      <c r="W253" s="10"/>
      <c r="X253" s="16">
        <f t="shared" si="156"/>
        <v>-3.9999999999977831E-3</v>
      </c>
      <c r="Y253" s="10"/>
      <c r="Z253" s="10"/>
    </row>
    <row r="254" spans="1:26" ht="16.5" customHeight="1" x14ac:dyDescent="0.25">
      <c r="A254" s="52"/>
      <c r="B254" s="2"/>
      <c r="C254" s="3"/>
      <c r="D254" s="3"/>
      <c r="E254" s="3"/>
      <c r="F254" s="3"/>
      <c r="G254" s="3"/>
      <c r="H254" s="3"/>
      <c r="I254" s="3"/>
      <c r="J254" s="3"/>
      <c r="K254" s="3"/>
      <c r="L254" s="3"/>
      <c r="M254" s="3"/>
      <c r="N254" s="3"/>
      <c r="O254" s="3"/>
      <c r="P254" s="3"/>
      <c r="Q254" s="3"/>
      <c r="R254" s="3"/>
      <c r="S254" s="3"/>
      <c r="T254" s="2"/>
      <c r="U254" s="2"/>
      <c r="V254" s="2"/>
      <c r="W254" s="2"/>
      <c r="X254" s="3"/>
      <c r="Y254" s="2"/>
      <c r="Z254" s="2"/>
    </row>
    <row r="255" spans="1:26" ht="16.5" customHeight="1" x14ac:dyDescent="0.25">
      <c r="A255" s="52"/>
      <c r="B255" s="2"/>
      <c r="C255" s="3"/>
      <c r="D255" s="3"/>
      <c r="E255" s="3"/>
      <c r="F255" s="3"/>
      <c r="G255" s="3"/>
      <c r="H255" s="3"/>
      <c r="I255" s="3"/>
      <c r="J255" s="3"/>
      <c r="K255" s="3"/>
      <c r="L255" s="3"/>
      <c r="M255" s="3"/>
      <c r="N255" s="3"/>
      <c r="O255" s="3"/>
      <c r="P255" s="3"/>
      <c r="Q255" s="3"/>
      <c r="R255" s="3"/>
      <c r="S255" s="3"/>
      <c r="T255" s="2"/>
      <c r="U255" s="2"/>
      <c r="V255" s="2"/>
      <c r="W255" s="2"/>
      <c r="X255" s="3"/>
      <c r="Y255" s="2"/>
      <c r="Z255" s="2"/>
    </row>
    <row r="256" spans="1:26" ht="16.5" customHeight="1" x14ac:dyDescent="0.25">
      <c r="A256" s="52"/>
      <c r="B256" s="2"/>
      <c r="C256" s="3"/>
      <c r="D256" s="3"/>
      <c r="E256" s="3"/>
      <c r="F256" s="3"/>
      <c r="G256" s="3"/>
      <c r="H256" s="3"/>
      <c r="I256" s="3"/>
      <c r="J256" s="3"/>
      <c r="K256" s="3"/>
      <c r="L256" s="3"/>
      <c r="M256" s="3"/>
      <c r="N256" s="3"/>
      <c r="O256" s="3"/>
      <c r="P256" s="3"/>
      <c r="Q256" s="3"/>
      <c r="R256" s="3"/>
      <c r="S256" s="3"/>
      <c r="T256" s="2"/>
      <c r="U256" s="2"/>
      <c r="V256" s="2"/>
      <c r="W256" s="2"/>
      <c r="X256" s="3"/>
      <c r="Y256" s="2"/>
      <c r="Z256" s="2"/>
    </row>
    <row r="257" spans="1:26" ht="16.5" customHeight="1" x14ac:dyDescent="0.25">
      <c r="A257" s="52"/>
      <c r="B257" s="2"/>
      <c r="C257" s="3"/>
      <c r="D257" s="3"/>
      <c r="E257" s="3"/>
      <c r="F257" s="3"/>
      <c r="G257" s="3"/>
      <c r="H257" s="3"/>
      <c r="I257" s="3"/>
      <c r="J257" s="3"/>
      <c r="K257" s="3"/>
      <c r="L257" s="3"/>
      <c r="M257" s="3"/>
      <c r="N257" s="3"/>
      <c r="O257" s="3"/>
      <c r="P257" s="3"/>
      <c r="Q257" s="3"/>
      <c r="R257" s="3"/>
      <c r="S257" s="3"/>
      <c r="T257" s="2"/>
      <c r="U257" s="2"/>
      <c r="V257" s="2"/>
      <c r="W257" s="2"/>
      <c r="X257" s="3"/>
      <c r="Y257" s="2"/>
      <c r="Z257" s="2"/>
    </row>
    <row r="258" spans="1:26" ht="16.5" customHeight="1" x14ac:dyDescent="0.25">
      <c r="A258" s="52"/>
      <c r="B258" s="2"/>
      <c r="C258" s="3"/>
      <c r="D258" s="3"/>
      <c r="E258" s="3"/>
      <c r="F258" s="3"/>
      <c r="G258" s="3"/>
      <c r="H258" s="3"/>
      <c r="I258" s="3"/>
      <c r="J258" s="3"/>
      <c r="K258" s="3"/>
      <c r="L258" s="3"/>
      <c r="M258" s="3"/>
      <c r="N258" s="3"/>
      <c r="O258" s="3"/>
      <c r="P258" s="3"/>
      <c r="Q258" s="3"/>
      <c r="R258" s="3"/>
      <c r="S258" s="3"/>
      <c r="T258" s="2"/>
      <c r="U258" s="2"/>
      <c r="V258" s="2"/>
      <c r="W258" s="2"/>
      <c r="X258" s="3"/>
      <c r="Y258" s="2"/>
      <c r="Z258" s="2"/>
    </row>
    <row r="259" spans="1:26" ht="16.5" customHeight="1" x14ac:dyDescent="0.25">
      <c r="A259" s="52"/>
      <c r="B259" s="2"/>
      <c r="C259" s="3"/>
      <c r="D259" s="3"/>
      <c r="E259" s="3"/>
      <c r="F259" s="3"/>
      <c r="G259" s="3"/>
      <c r="H259" s="3"/>
      <c r="I259" s="3"/>
      <c r="J259" s="3"/>
      <c r="K259" s="3"/>
      <c r="L259" s="3"/>
      <c r="M259" s="3"/>
      <c r="N259" s="3"/>
      <c r="O259" s="3"/>
      <c r="P259" s="3"/>
      <c r="Q259" s="3"/>
      <c r="R259" s="3"/>
      <c r="S259" s="3"/>
      <c r="T259" s="2"/>
      <c r="U259" s="2"/>
      <c r="V259" s="2"/>
      <c r="W259" s="2"/>
      <c r="X259" s="3"/>
      <c r="Y259" s="2"/>
      <c r="Z259" s="2"/>
    </row>
    <row r="260" spans="1:26" ht="16.5" customHeight="1" x14ac:dyDescent="0.25">
      <c r="A260" s="52"/>
      <c r="B260" s="2"/>
      <c r="C260" s="3"/>
      <c r="D260" s="3"/>
      <c r="E260" s="3"/>
      <c r="F260" s="3"/>
      <c r="G260" s="3"/>
      <c r="H260" s="3"/>
      <c r="I260" s="3"/>
      <c r="J260" s="3"/>
      <c r="K260" s="3"/>
      <c r="L260" s="3"/>
      <c r="M260" s="3"/>
      <c r="N260" s="3"/>
      <c r="O260" s="3"/>
      <c r="P260" s="3"/>
      <c r="Q260" s="3"/>
      <c r="R260" s="3"/>
      <c r="S260" s="3"/>
      <c r="T260" s="2"/>
      <c r="U260" s="2"/>
      <c r="V260" s="2"/>
      <c r="W260" s="2"/>
      <c r="X260" s="3"/>
      <c r="Y260" s="2"/>
      <c r="Z260" s="2"/>
    </row>
    <row r="261" spans="1:26" ht="16.5" customHeight="1" x14ac:dyDescent="0.25">
      <c r="A261" s="52"/>
      <c r="B261" s="2"/>
      <c r="C261" s="3"/>
      <c r="D261" s="3"/>
      <c r="E261" s="3"/>
      <c r="F261" s="3"/>
      <c r="G261" s="3"/>
      <c r="H261" s="3"/>
      <c r="I261" s="3"/>
      <c r="J261" s="3"/>
      <c r="K261" s="3"/>
      <c r="L261" s="3"/>
      <c r="M261" s="3"/>
      <c r="N261" s="3"/>
      <c r="O261" s="3"/>
      <c r="P261" s="3"/>
      <c r="Q261" s="3"/>
      <c r="R261" s="3"/>
      <c r="S261" s="3"/>
      <c r="T261" s="2"/>
      <c r="U261" s="2"/>
      <c r="V261" s="2"/>
      <c r="W261" s="2"/>
      <c r="X261" s="3"/>
      <c r="Y261" s="2"/>
      <c r="Z261" s="2"/>
    </row>
    <row r="262" spans="1:26" ht="16.5" customHeight="1" x14ac:dyDescent="0.25">
      <c r="A262" s="52"/>
      <c r="B262" s="2"/>
      <c r="C262" s="3"/>
      <c r="D262" s="3"/>
      <c r="E262" s="3"/>
      <c r="F262" s="3"/>
      <c r="G262" s="3"/>
      <c r="H262" s="3"/>
      <c r="I262" s="3"/>
      <c r="J262" s="3"/>
      <c r="K262" s="3"/>
      <c r="L262" s="3"/>
      <c r="M262" s="3"/>
      <c r="N262" s="3"/>
      <c r="O262" s="3"/>
      <c r="P262" s="3"/>
      <c r="Q262" s="3"/>
      <c r="R262" s="3"/>
      <c r="S262" s="3"/>
      <c r="T262" s="2"/>
      <c r="U262" s="2"/>
      <c r="V262" s="2"/>
      <c r="W262" s="2"/>
      <c r="X262" s="3"/>
      <c r="Y262" s="2"/>
      <c r="Z262" s="2"/>
    </row>
    <row r="263" spans="1:26" ht="16.5" customHeight="1" x14ac:dyDescent="0.25">
      <c r="A263" s="52"/>
      <c r="B263" s="2"/>
      <c r="C263" s="3"/>
      <c r="D263" s="3"/>
      <c r="E263" s="3"/>
      <c r="F263" s="3"/>
      <c r="G263" s="3"/>
      <c r="H263" s="3"/>
      <c r="I263" s="3"/>
      <c r="J263" s="3"/>
      <c r="K263" s="3"/>
      <c r="L263" s="3"/>
      <c r="M263" s="3"/>
      <c r="N263" s="3"/>
      <c r="O263" s="3"/>
      <c r="P263" s="3"/>
      <c r="Q263" s="3"/>
      <c r="R263" s="3"/>
      <c r="S263" s="3"/>
      <c r="T263" s="2"/>
      <c r="U263" s="2"/>
      <c r="V263" s="2"/>
      <c r="W263" s="2"/>
      <c r="X263" s="3"/>
      <c r="Y263" s="2"/>
      <c r="Z263" s="2"/>
    </row>
    <row r="264" spans="1:26" ht="16.5" customHeight="1" x14ac:dyDescent="0.25">
      <c r="A264" s="52"/>
      <c r="B264" s="2"/>
      <c r="C264" s="3"/>
      <c r="D264" s="3"/>
      <c r="E264" s="3"/>
      <c r="F264" s="3"/>
      <c r="G264" s="3"/>
      <c r="H264" s="3"/>
      <c r="I264" s="3"/>
      <c r="J264" s="3"/>
      <c r="K264" s="3"/>
      <c r="L264" s="3"/>
      <c r="M264" s="3"/>
      <c r="N264" s="3"/>
      <c r="O264" s="3"/>
      <c r="P264" s="3"/>
      <c r="Q264" s="3"/>
      <c r="R264" s="3"/>
      <c r="S264" s="3"/>
      <c r="T264" s="2"/>
      <c r="U264" s="2"/>
      <c r="V264" s="2"/>
      <c r="W264" s="2"/>
      <c r="X264" s="3"/>
      <c r="Y264" s="2"/>
      <c r="Z264" s="2"/>
    </row>
    <row r="265" spans="1:26" ht="16.5" customHeight="1" x14ac:dyDescent="0.25">
      <c r="A265" s="52"/>
      <c r="B265" s="2"/>
      <c r="C265" s="3"/>
      <c r="D265" s="3"/>
      <c r="E265" s="3"/>
      <c r="F265" s="3"/>
      <c r="G265" s="3"/>
      <c r="H265" s="3"/>
      <c r="I265" s="3"/>
      <c r="J265" s="3"/>
      <c r="K265" s="3"/>
      <c r="L265" s="3"/>
      <c r="M265" s="3"/>
      <c r="N265" s="3"/>
      <c r="O265" s="3"/>
      <c r="P265" s="3"/>
      <c r="Q265" s="3"/>
      <c r="R265" s="3"/>
      <c r="S265" s="3"/>
      <c r="T265" s="2"/>
      <c r="U265" s="2"/>
      <c r="V265" s="2"/>
      <c r="W265" s="2"/>
      <c r="X265" s="3"/>
      <c r="Y265" s="2"/>
      <c r="Z265" s="2"/>
    </row>
    <row r="266" spans="1:26" ht="16.5" customHeight="1" x14ac:dyDescent="0.25">
      <c r="A266" s="52"/>
      <c r="B266" s="2"/>
      <c r="C266" s="3"/>
      <c r="D266" s="3"/>
      <c r="E266" s="3"/>
      <c r="F266" s="3"/>
      <c r="G266" s="3"/>
      <c r="H266" s="3"/>
      <c r="I266" s="3"/>
      <c r="J266" s="3"/>
      <c r="K266" s="3"/>
      <c r="L266" s="3"/>
      <c r="M266" s="3"/>
      <c r="N266" s="3"/>
      <c r="O266" s="3"/>
      <c r="P266" s="3"/>
      <c r="Q266" s="3"/>
      <c r="R266" s="3"/>
      <c r="S266" s="3"/>
      <c r="T266" s="2"/>
      <c r="U266" s="2"/>
      <c r="V266" s="2"/>
      <c r="W266" s="2"/>
      <c r="X266" s="3"/>
      <c r="Y266" s="2"/>
      <c r="Z266" s="2"/>
    </row>
    <row r="267" spans="1:26" ht="16.5" customHeight="1" x14ac:dyDescent="0.25">
      <c r="A267" s="52"/>
      <c r="B267" s="2"/>
      <c r="C267" s="3"/>
      <c r="D267" s="3"/>
      <c r="E267" s="3"/>
      <c r="F267" s="3"/>
      <c r="G267" s="3"/>
      <c r="H267" s="3"/>
      <c r="I267" s="3"/>
      <c r="J267" s="3"/>
      <c r="K267" s="3"/>
      <c r="L267" s="3"/>
      <c r="M267" s="3"/>
      <c r="N267" s="3"/>
      <c r="O267" s="3"/>
      <c r="P267" s="3"/>
      <c r="Q267" s="3"/>
      <c r="R267" s="3"/>
      <c r="S267" s="3"/>
      <c r="T267" s="2"/>
      <c r="U267" s="2"/>
      <c r="V267" s="2"/>
      <c r="W267" s="2"/>
      <c r="X267" s="3"/>
      <c r="Y267" s="2"/>
      <c r="Z267" s="2"/>
    </row>
    <row r="268" spans="1:26" ht="16.5" customHeight="1" x14ac:dyDescent="0.25">
      <c r="A268" s="52"/>
      <c r="B268" s="2"/>
      <c r="C268" s="3"/>
      <c r="D268" s="3"/>
      <c r="E268" s="3"/>
      <c r="F268" s="3"/>
      <c r="G268" s="3"/>
      <c r="H268" s="3"/>
      <c r="I268" s="3"/>
      <c r="J268" s="3"/>
      <c r="K268" s="3"/>
      <c r="L268" s="3"/>
      <c r="M268" s="3"/>
      <c r="N268" s="3"/>
      <c r="O268" s="3"/>
      <c r="P268" s="3"/>
      <c r="Q268" s="3"/>
      <c r="R268" s="3"/>
      <c r="S268" s="3"/>
      <c r="T268" s="2"/>
      <c r="U268" s="2"/>
      <c r="V268" s="2"/>
      <c r="W268" s="2"/>
      <c r="X268" s="3"/>
      <c r="Y268" s="2"/>
      <c r="Z268" s="2"/>
    </row>
    <row r="269" spans="1:26" ht="16.5" customHeight="1" x14ac:dyDescent="0.25">
      <c r="A269" s="52"/>
      <c r="B269" s="2"/>
      <c r="C269" s="3"/>
      <c r="D269" s="3"/>
      <c r="E269" s="3"/>
      <c r="F269" s="3"/>
      <c r="G269" s="3"/>
      <c r="H269" s="3"/>
      <c r="I269" s="3"/>
      <c r="J269" s="3"/>
      <c r="K269" s="3"/>
      <c r="L269" s="3"/>
      <c r="M269" s="3"/>
      <c r="N269" s="3"/>
      <c r="O269" s="3"/>
      <c r="P269" s="3"/>
      <c r="Q269" s="3"/>
      <c r="R269" s="3"/>
      <c r="S269" s="3"/>
      <c r="T269" s="2"/>
      <c r="U269" s="2"/>
      <c r="V269" s="2"/>
      <c r="W269" s="2"/>
      <c r="X269" s="3"/>
      <c r="Y269" s="2"/>
      <c r="Z269" s="2"/>
    </row>
    <row r="270" spans="1:26" ht="16.5" customHeight="1" x14ac:dyDescent="0.25">
      <c r="A270" s="52"/>
      <c r="B270" s="2"/>
      <c r="C270" s="3"/>
      <c r="D270" s="3"/>
      <c r="E270" s="3"/>
      <c r="F270" s="3"/>
      <c r="G270" s="3"/>
      <c r="H270" s="3"/>
      <c r="I270" s="3"/>
      <c r="J270" s="3"/>
      <c r="K270" s="3"/>
      <c r="L270" s="3"/>
      <c r="M270" s="3"/>
      <c r="N270" s="3"/>
      <c r="O270" s="3"/>
      <c r="P270" s="3"/>
      <c r="Q270" s="3"/>
      <c r="R270" s="3"/>
      <c r="S270" s="3"/>
      <c r="T270" s="2"/>
      <c r="U270" s="2"/>
      <c r="V270" s="2"/>
      <c r="W270" s="2"/>
      <c r="X270" s="3"/>
      <c r="Y270" s="2"/>
      <c r="Z270" s="2"/>
    </row>
    <row r="271" spans="1:26" ht="16.5" customHeight="1" x14ac:dyDescent="0.25">
      <c r="A271" s="52"/>
      <c r="B271" s="2"/>
      <c r="C271" s="3"/>
      <c r="D271" s="3"/>
      <c r="E271" s="3"/>
      <c r="F271" s="3"/>
      <c r="G271" s="3"/>
      <c r="H271" s="3"/>
      <c r="I271" s="3"/>
      <c r="J271" s="3"/>
      <c r="K271" s="3"/>
      <c r="L271" s="3"/>
      <c r="M271" s="3"/>
      <c r="N271" s="3"/>
      <c r="O271" s="3"/>
      <c r="P271" s="3"/>
      <c r="Q271" s="3"/>
      <c r="R271" s="3"/>
      <c r="S271" s="3"/>
      <c r="T271" s="2"/>
      <c r="U271" s="2"/>
      <c r="V271" s="2"/>
      <c r="W271" s="2"/>
      <c r="X271" s="3"/>
      <c r="Y271" s="2"/>
      <c r="Z271" s="2"/>
    </row>
    <row r="272" spans="1:26" ht="16.5" customHeight="1" x14ac:dyDescent="0.25">
      <c r="A272" s="52"/>
      <c r="B272" s="2"/>
      <c r="C272" s="3"/>
      <c r="D272" s="3"/>
      <c r="E272" s="3"/>
      <c r="F272" s="3"/>
      <c r="G272" s="3"/>
      <c r="H272" s="3"/>
      <c r="I272" s="3"/>
      <c r="J272" s="3"/>
      <c r="K272" s="3"/>
      <c r="L272" s="3"/>
      <c r="M272" s="3"/>
      <c r="N272" s="3"/>
      <c r="O272" s="3"/>
      <c r="P272" s="3"/>
      <c r="Q272" s="3"/>
      <c r="R272" s="3"/>
      <c r="S272" s="3"/>
      <c r="T272" s="2"/>
      <c r="U272" s="2"/>
      <c r="V272" s="2"/>
      <c r="W272" s="2"/>
      <c r="X272" s="3"/>
      <c r="Y272" s="2"/>
      <c r="Z272" s="2"/>
    </row>
    <row r="273" spans="1:26" ht="16.5" customHeight="1" x14ac:dyDescent="0.25">
      <c r="A273" s="52"/>
      <c r="B273" s="2"/>
      <c r="C273" s="3"/>
      <c r="D273" s="3"/>
      <c r="E273" s="3"/>
      <c r="F273" s="3"/>
      <c r="G273" s="3"/>
      <c r="H273" s="3"/>
      <c r="I273" s="3"/>
      <c r="J273" s="3"/>
      <c r="K273" s="3"/>
      <c r="L273" s="3"/>
      <c r="M273" s="3"/>
      <c r="N273" s="3"/>
      <c r="O273" s="3"/>
      <c r="P273" s="3"/>
      <c r="Q273" s="3"/>
      <c r="R273" s="3"/>
      <c r="S273" s="3"/>
      <c r="T273" s="2"/>
      <c r="U273" s="2"/>
      <c r="V273" s="2"/>
      <c r="W273" s="2"/>
      <c r="X273" s="3"/>
      <c r="Y273" s="2"/>
      <c r="Z273" s="2"/>
    </row>
    <row r="274" spans="1:26" ht="16.5" customHeight="1" x14ac:dyDescent="0.25">
      <c r="A274" s="52"/>
      <c r="B274" s="2"/>
      <c r="C274" s="3"/>
      <c r="D274" s="3"/>
      <c r="E274" s="3"/>
      <c r="F274" s="3"/>
      <c r="G274" s="3"/>
      <c r="H274" s="3"/>
      <c r="I274" s="3"/>
      <c r="J274" s="3"/>
      <c r="K274" s="3"/>
      <c r="L274" s="3"/>
      <c r="M274" s="3"/>
      <c r="N274" s="3"/>
      <c r="O274" s="3"/>
      <c r="P274" s="3"/>
      <c r="Q274" s="3"/>
      <c r="R274" s="3"/>
      <c r="S274" s="3"/>
      <c r="T274" s="2"/>
      <c r="U274" s="2"/>
      <c r="V274" s="2"/>
      <c r="W274" s="2"/>
      <c r="X274" s="3"/>
      <c r="Y274" s="2"/>
      <c r="Z274" s="2"/>
    </row>
    <row r="275" spans="1:26" ht="16.5" customHeight="1" x14ac:dyDescent="0.25">
      <c r="A275" s="52"/>
      <c r="B275" s="2"/>
      <c r="C275" s="3"/>
      <c r="D275" s="3"/>
      <c r="E275" s="3"/>
      <c r="F275" s="3"/>
      <c r="G275" s="3"/>
      <c r="H275" s="3"/>
      <c r="I275" s="3"/>
      <c r="J275" s="3"/>
      <c r="K275" s="3"/>
      <c r="L275" s="3"/>
      <c r="M275" s="3"/>
      <c r="N275" s="3"/>
      <c r="O275" s="3"/>
      <c r="P275" s="3"/>
      <c r="Q275" s="3"/>
      <c r="R275" s="3"/>
      <c r="S275" s="3"/>
      <c r="T275" s="2"/>
      <c r="U275" s="2"/>
      <c r="V275" s="2"/>
      <c r="W275" s="2"/>
      <c r="X275" s="3"/>
      <c r="Y275" s="2"/>
      <c r="Z275" s="2"/>
    </row>
    <row r="276" spans="1:26" ht="16.5" customHeight="1" x14ac:dyDescent="0.25">
      <c r="A276" s="52"/>
      <c r="B276" s="2"/>
      <c r="C276" s="3"/>
      <c r="D276" s="3"/>
      <c r="E276" s="3"/>
      <c r="F276" s="3"/>
      <c r="G276" s="3"/>
      <c r="H276" s="3"/>
      <c r="I276" s="3"/>
      <c r="J276" s="3"/>
      <c r="K276" s="3"/>
      <c r="L276" s="3"/>
      <c r="M276" s="3"/>
      <c r="N276" s="3"/>
      <c r="O276" s="3"/>
      <c r="P276" s="3"/>
      <c r="Q276" s="3"/>
      <c r="R276" s="3"/>
      <c r="S276" s="3"/>
      <c r="T276" s="2"/>
      <c r="U276" s="2"/>
      <c r="V276" s="2"/>
      <c r="W276" s="2"/>
      <c r="X276" s="3"/>
      <c r="Y276" s="2"/>
      <c r="Z276" s="2"/>
    </row>
    <row r="277" spans="1:26" ht="16.5" customHeight="1" x14ac:dyDescent="0.25">
      <c r="A277" s="52"/>
      <c r="B277" s="2"/>
      <c r="C277" s="3"/>
      <c r="D277" s="3"/>
      <c r="E277" s="3"/>
      <c r="F277" s="3"/>
      <c r="G277" s="3"/>
      <c r="H277" s="3"/>
      <c r="I277" s="3"/>
      <c r="J277" s="3"/>
      <c r="K277" s="3"/>
      <c r="L277" s="3"/>
      <c r="M277" s="3"/>
      <c r="N277" s="3"/>
      <c r="O277" s="3"/>
      <c r="P277" s="3"/>
      <c r="Q277" s="3"/>
      <c r="R277" s="3"/>
      <c r="S277" s="3"/>
      <c r="T277" s="2"/>
      <c r="U277" s="2"/>
      <c r="V277" s="2"/>
      <c r="W277" s="2"/>
      <c r="X277" s="3"/>
      <c r="Y277" s="2"/>
      <c r="Z277" s="2"/>
    </row>
    <row r="278" spans="1:26" ht="16.5" customHeight="1" x14ac:dyDescent="0.25">
      <c r="A278" s="52"/>
      <c r="B278" s="2"/>
      <c r="C278" s="3"/>
      <c r="D278" s="3"/>
      <c r="E278" s="3"/>
      <c r="F278" s="3"/>
      <c r="G278" s="3"/>
      <c r="H278" s="3"/>
      <c r="I278" s="3"/>
      <c r="J278" s="3"/>
      <c r="K278" s="3"/>
      <c r="L278" s="3"/>
      <c r="M278" s="3"/>
      <c r="N278" s="3"/>
      <c r="O278" s="3"/>
      <c r="P278" s="3"/>
      <c r="Q278" s="3"/>
      <c r="R278" s="3"/>
      <c r="S278" s="3"/>
      <c r="T278" s="2"/>
      <c r="U278" s="2"/>
      <c r="V278" s="2"/>
      <c r="W278" s="2"/>
      <c r="X278" s="3"/>
      <c r="Y278" s="2"/>
      <c r="Z278" s="2"/>
    </row>
    <row r="279" spans="1:26" ht="16.5" customHeight="1" x14ac:dyDescent="0.25">
      <c r="A279" s="52"/>
      <c r="B279" s="2"/>
      <c r="C279" s="3"/>
      <c r="D279" s="3"/>
      <c r="E279" s="3"/>
      <c r="F279" s="3"/>
      <c r="G279" s="3"/>
      <c r="H279" s="3"/>
      <c r="I279" s="3"/>
      <c r="J279" s="3"/>
      <c r="K279" s="3"/>
      <c r="L279" s="3"/>
      <c r="M279" s="3"/>
      <c r="N279" s="3"/>
      <c r="O279" s="3"/>
      <c r="P279" s="3"/>
      <c r="Q279" s="3"/>
      <c r="R279" s="3"/>
      <c r="S279" s="3"/>
      <c r="T279" s="2"/>
      <c r="U279" s="2"/>
      <c r="V279" s="2"/>
      <c r="W279" s="2"/>
      <c r="X279" s="3"/>
      <c r="Y279" s="2"/>
      <c r="Z279" s="2"/>
    </row>
    <row r="280" spans="1:26" ht="16.5" customHeight="1" x14ac:dyDescent="0.25">
      <c r="A280" s="52"/>
      <c r="B280" s="2"/>
      <c r="C280" s="3"/>
      <c r="D280" s="3"/>
      <c r="E280" s="3"/>
      <c r="F280" s="3"/>
      <c r="G280" s="3"/>
      <c r="H280" s="3"/>
      <c r="I280" s="3"/>
      <c r="J280" s="3"/>
      <c r="K280" s="3"/>
      <c r="L280" s="3"/>
      <c r="M280" s="3"/>
      <c r="N280" s="3"/>
      <c r="O280" s="3"/>
      <c r="P280" s="3"/>
      <c r="Q280" s="3"/>
      <c r="R280" s="3"/>
      <c r="S280" s="3"/>
      <c r="T280" s="2"/>
      <c r="U280" s="2"/>
      <c r="V280" s="2"/>
      <c r="W280" s="2"/>
      <c r="X280" s="3"/>
      <c r="Y280" s="2"/>
      <c r="Z280" s="2"/>
    </row>
    <row r="281" spans="1:26" ht="16.5" customHeight="1" x14ac:dyDescent="0.25">
      <c r="A281" s="52"/>
      <c r="B281" s="2"/>
      <c r="C281" s="3"/>
      <c r="D281" s="3"/>
      <c r="E281" s="3"/>
      <c r="F281" s="3"/>
      <c r="G281" s="3"/>
      <c r="H281" s="3"/>
      <c r="I281" s="3"/>
      <c r="J281" s="3"/>
      <c r="K281" s="3"/>
      <c r="L281" s="3"/>
      <c r="M281" s="3"/>
      <c r="N281" s="3"/>
      <c r="O281" s="3"/>
      <c r="P281" s="3"/>
      <c r="Q281" s="3"/>
      <c r="R281" s="3"/>
      <c r="S281" s="3"/>
      <c r="T281" s="2"/>
      <c r="U281" s="2"/>
      <c r="V281" s="2"/>
      <c r="W281" s="2"/>
      <c r="X281" s="3"/>
      <c r="Y281" s="2"/>
      <c r="Z281" s="2"/>
    </row>
    <row r="282" spans="1:26" ht="16.5" customHeight="1" x14ac:dyDescent="0.25">
      <c r="A282" s="52"/>
      <c r="B282" s="2"/>
      <c r="C282" s="3"/>
      <c r="D282" s="3"/>
      <c r="E282" s="3"/>
      <c r="F282" s="3"/>
      <c r="G282" s="3"/>
      <c r="H282" s="3"/>
      <c r="I282" s="3"/>
      <c r="J282" s="3"/>
      <c r="K282" s="3"/>
      <c r="L282" s="3"/>
      <c r="M282" s="3"/>
      <c r="N282" s="3"/>
      <c r="O282" s="3"/>
      <c r="P282" s="3"/>
      <c r="Q282" s="3"/>
      <c r="R282" s="3"/>
      <c r="S282" s="3"/>
      <c r="T282" s="2"/>
      <c r="U282" s="2"/>
      <c r="V282" s="2"/>
      <c r="W282" s="2"/>
      <c r="X282" s="3"/>
      <c r="Y282" s="2"/>
      <c r="Z282" s="2"/>
    </row>
    <row r="283" spans="1:26" ht="16.5" customHeight="1" x14ac:dyDescent="0.25">
      <c r="A283" s="52"/>
      <c r="B283" s="2"/>
      <c r="C283" s="3"/>
      <c r="D283" s="3"/>
      <c r="E283" s="3"/>
      <c r="F283" s="3"/>
      <c r="G283" s="3"/>
      <c r="H283" s="3"/>
      <c r="I283" s="3"/>
      <c r="J283" s="3"/>
      <c r="K283" s="3"/>
      <c r="L283" s="3"/>
      <c r="M283" s="3"/>
      <c r="N283" s="3"/>
      <c r="O283" s="3"/>
      <c r="P283" s="3"/>
      <c r="Q283" s="3"/>
      <c r="R283" s="3"/>
      <c r="S283" s="3"/>
      <c r="T283" s="2"/>
      <c r="U283" s="2"/>
      <c r="V283" s="2"/>
      <c r="W283" s="2"/>
      <c r="X283" s="3"/>
      <c r="Y283" s="2"/>
      <c r="Z283" s="2"/>
    </row>
    <row r="284" spans="1:26" ht="16.5" customHeight="1" x14ac:dyDescent="0.25">
      <c r="A284" s="52"/>
      <c r="B284" s="2"/>
      <c r="C284" s="3"/>
      <c r="D284" s="3"/>
      <c r="E284" s="3"/>
      <c r="F284" s="3"/>
      <c r="G284" s="3"/>
      <c r="H284" s="3"/>
      <c r="I284" s="3"/>
      <c r="J284" s="3"/>
      <c r="K284" s="3"/>
      <c r="L284" s="3"/>
      <c r="M284" s="3"/>
      <c r="N284" s="3"/>
      <c r="O284" s="3"/>
      <c r="P284" s="3"/>
      <c r="Q284" s="3"/>
      <c r="R284" s="3"/>
      <c r="S284" s="3"/>
      <c r="T284" s="2"/>
      <c r="U284" s="2"/>
      <c r="V284" s="2"/>
      <c r="W284" s="2"/>
      <c r="X284" s="3"/>
      <c r="Y284" s="2"/>
      <c r="Z284" s="2"/>
    </row>
    <row r="285" spans="1:26" ht="16.5" customHeight="1" x14ac:dyDescent="0.25">
      <c r="A285" s="52"/>
      <c r="B285" s="2"/>
      <c r="C285" s="3"/>
      <c r="D285" s="3"/>
      <c r="E285" s="3"/>
      <c r="F285" s="3"/>
      <c r="G285" s="3"/>
      <c r="H285" s="3"/>
      <c r="I285" s="3"/>
      <c r="J285" s="3"/>
      <c r="K285" s="3"/>
      <c r="L285" s="3"/>
      <c r="M285" s="3"/>
      <c r="N285" s="3"/>
      <c r="O285" s="3"/>
      <c r="P285" s="3"/>
      <c r="Q285" s="3"/>
      <c r="R285" s="3"/>
      <c r="S285" s="3"/>
      <c r="T285" s="2"/>
      <c r="U285" s="2"/>
      <c r="V285" s="2"/>
      <c r="W285" s="2"/>
      <c r="X285" s="3"/>
      <c r="Y285" s="2"/>
      <c r="Z285" s="2"/>
    </row>
    <row r="286" spans="1:26" ht="16.5" customHeight="1" x14ac:dyDescent="0.25">
      <c r="A286" s="52"/>
      <c r="B286" s="2"/>
      <c r="C286" s="3"/>
      <c r="D286" s="3"/>
      <c r="E286" s="3"/>
      <c r="F286" s="3"/>
      <c r="G286" s="3"/>
      <c r="H286" s="3"/>
      <c r="I286" s="3"/>
      <c r="J286" s="3"/>
      <c r="K286" s="3"/>
      <c r="L286" s="3"/>
      <c r="M286" s="3"/>
      <c r="N286" s="3"/>
      <c r="O286" s="3"/>
      <c r="P286" s="3"/>
      <c r="Q286" s="3"/>
      <c r="R286" s="3"/>
      <c r="S286" s="3"/>
      <c r="T286" s="2"/>
      <c r="U286" s="2"/>
      <c r="V286" s="2"/>
      <c r="W286" s="2"/>
      <c r="X286" s="3"/>
      <c r="Y286" s="2"/>
      <c r="Z286" s="2"/>
    </row>
    <row r="287" spans="1:26" ht="16.5" customHeight="1" x14ac:dyDescent="0.25">
      <c r="A287" s="52"/>
      <c r="B287" s="2"/>
      <c r="C287" s="3"/>
      <c r="D287" s="3"/>
      <c r="E287" s="3"/>
      <c r="F287" s="3"/>
      <c r="G287" s="3"/>
      <c r="H287" s="3"/>
      <c r="I287" s="3"/>
      <c r="J287" s="3"/>
      <c r="K287" s="3"/>
      <c r="L287" s="3"/>
      <c r="M287" s="3"/>
      <c r="N287" s="3"/>
      <c r="O287" s="3"/>
      <c r="P287" s="3"/>
      <c r="Q287" s="3"/>
      <c r="R287" s="3"/>
      <c r="S287" s="3"/>
      <c r="T287" s="2"/>
      <c r="U287" s="2"/>
      <c r="V287" s="2"/>
      <c r="W287" s="2"/>
      <c r="X287" s="3"/>
      <c r="Y287" s="2"/>
      <c r="Z287" s="2"/>
    </row>
    <row r="288" spans="1:26" ht="16.5" customHeight="1" x14ac:dyDescent="0.25">
      <c r="A288" s="52"/>
      <c r="B288" s="2"/>
      <c r="C288" s="3"/>
      <c r="D288" s="3"/>
      <c r="E288" s="3"/>
      <c r="F288" s="3"/>
      <c r="G288" s="3"/>
      <c r="H288" s="3"/>
      <c r="I288" s="3"/>
      <c r="J288" s="3"/>
      <c r="K288" s="3"/>
      <c r="L288" s="3"/>
      <c r="M288" s="3"/>
      <c r="N288" s="3"/>
      <c r="O288" s="3"/>
      <c r="P288" s="3"/>
      <c r="Q288" s="3"/>
      <c r="R288" s="3"/>
      <c r="S288" s="3"/>
      <c r="T288" s="2"/>
      <c r="U288" s="2"/>
      <c r="V288" s="2"/>
      <c r="W288" s="2"/>
      <c r="X288" s="3"/>
      <c r="Y288" s="2"/>
      <c r="Z288" s="2"/>
    </row>
    <row r="289" spans="1:26" ht="16.5" customHeight="1" x14ac:dyDescent="0.25">
      <c r="A289" s="52"/>
      <c r="B289" s="2"/>
      <c r="C289" s="3"/>
      <c r="D289" s="3"/>
      <c r="E289" s="3"/>
      <c r="F289" s="3"/>
      <c r="G289" s="3"/>
      <c r="H289" s="3"/>
      <c r="I289" s="3"/>
      <c r="J289" s="3"/>
      <c r="K289" s="3"/>
      <c r="L289" s="3"/>
      <c r="M289" s="3"/>
      <c r="N289" s="3"/>
      <c r="O289" s="3"/>
      <c r="P289" s="3"/>
      <c r="Q289" s="3"/>
      <c r="R289" s="3"/>
      <c r="S289" s="3"/>
      <c r="T289" s="2"/>
      <c r="U289" s="2"/>
      <c r="V289" s="2"/>
      <c r="W289" s="2"/>
      <c r="X289" s="3"/>
      <c r="Y289" s="2"/>
      <c r="Z289" s="2"/>
    </row>
    <row r="290" spans="1:26" ht="16.5" customHeight="1" x14ac:dyDescent="0.25">
      <c r="A290" s="52"/>
      <c r="B290" s="2"/>
      <c r="C290" s="3"/>
      <c r="D290" s="3"/>
      <c r="E290" s="3"/>
      <c r="F290" s="3"/>
      <c r="G290" s="3"/>
      <c r="H290" s="3"/>
      <c r="I290" s="3"/>
      <c r="J290" s="3"/>
      <c r="K290" s="3"/>
      <c r="L290" s="3"/>
      <c r="M290" s="3"/>
      <c r="N290" s="3"/>
      <c r="O290" s="3"/>
      <c r="P290" s="3"/>
      <c r="Q290" s="3"/>
      <c r="R290" s="3"/>
      <c r="S290" s="3"/>
      <c r="T290" s="2"/>
      <c r="U290" s="2"/>
      <c r="V290" s="2"/>
      <c r="W290" s="2"/>
      <c r="X290" s="3"/>
      <c r="Y290" s="2"/>
      <c r="Z290" s="2"/>
    </row>
    <row r="291" spans="1:26" ht="16.5" customHeight="1" x14ac:dyDescent="0.25">
      <c r="A291" s="52"/>
      <c r="B291" s="2"/>
      <c r="C291" s="3"/>
      <c r="D291" s="3"/>
      <c r="E291" s="3"/>
      <c r="F291" s="3"/>
      <c r="G291" s="3"/>
      <c r="H291" s="3"/>
      <c r="I291" s="3"/>
      <c r="J291" s="3"/>
      <c r="K291" s="3"/>
      <c r="L291" s="3"/>
      <c r="M291" s="3"/>
      <c r="N291" s="3"/>
      <c r="O291" s="3"/>
      <c r="P291" s="3"/>
      <c r="Q291" s="3"/>
      <c r="R291" s="3"/>
      <c r="S291" s="3"/>
      <c r="T291" s="2"/>
      <c r="U291" s="2"/>
      <c r="V291" s="2"/>
      <c r="W291" s="2"/>
      <c r="X291" s="3"/>
      <c r="Y291" s="2"/>
      <c r="Z291" s="2"/>
    </row>
    <row r="292" spans="1:26" ht="16.5" customHeight="1" x14ac:dyDescent="0.25">
      <c r="A292" s="52"/>
      <c r="B292" s="2"/>
      <c r="C292" s="3"/>
      <c r="D292" s="3"/>
      <c r="E292" s="3"/>
      <c r="F292" s="3"/>
      <c r="G292" s="3"/>
      <c r="H292" s="3"/>
      <c r="I292" s="3"/>
      <c r="J292" s="3"/>
      <c r="K292" s="3"/>
      <c r="L292" s="3"/>
      <c r="M292" s="3"/>
      <c r="N292" s="3"/>
      <c r="O292" s="3"/>
      <c r="P292" s="3"/>
      <c r="Q292" s="3"/>
      <c r="R292" s="3"/>
      <c r="S292" s="3"/>
      <c r="T292" s="2"/>
      <c r="U292" s="2"/>
      <c r="V292" s="2"/>
      <c r="W292" s="2"/>
      <c r="X292" s="3"/>
      <c r="Y292" s="2"/>
      <c r="Z292" s="2"/>
    </row>
    <row r="293" spans="1:26" ht="16.5" customHeight="1" x14ac:dyDescent="0.25">
      <c r="A293" s="52"/>
      <c r="B293" s="2"/>
      <c r="C293" s="3"/>
      <c r="D293" s="3"/>
      <c r="E293" s="3"/>
      <c r="F293" s="3"/>
      <c r="G293" s="3"/>
      <c r="H293" s="3"/>
      <c r="I293" s="3"/>
      <c r="J293" s="3"/>
      <c r="K293" s="3"/>
      <c r="L293" s="3"/>
      <c r="M293" s="3"/>
      <c r="N293" s="3"/>
      <c r="O293" s="3"/>
      <c r="P293" s="3"/>
      <c r="Q293" s="3"/>
      <c r="R293" s="3"/>
      <c r="S293" s="3"/>
      <c r="T293" s="2"/>
      <c r="U293" s="2"/>
      <c r="V293" s="2"/>
      <c r="W293" s="2"/>
      <c r="X293" s="3"/>
      <c r="Y293" s="2"/>
      <c r="Z293" s="2"/>
    </row>
    <row r="294" spans="1:26" ht="16.5" customHeight="1" x14ac:dyDescent="0.25">
      <c r="A294" s="52"/>
      <c r="B294" s="2"/>
      <c r="C294" s="3"/>
      <c r="D294" s="3"/>
      <c r="E294" s="3"/>
      <c r="F294" s="3"/>
      <c r="G294" s="3"/>
      <c r="H294" s="3"/>
      <c r="I294" s="3"/>
      <c r="J294" s="3"/>
      <c r="K294" s="3"/>
      <c r="L294" s="3"/>
      <c r="M294" s="3"/>
      <c r="N294" s="3"/>
      <c r="O294" s="3"/>
      <c r="P294" s="3"/>
      <c r="Q294" s="3"/>
      <c r="R294" s="3"/>
      <c r="S294" s="3"/>
      <c r="T294" s="2"/>
      <c r="U294" s="2"/>
      <c r="V294" s="2"/>
      <c r="W294" s="2"/>
      <c r="X294" s="3"/>
      <c r="Y294" s="2"/>
      <c r="Z294" s="2"/>
    </row>
    <row r="295" spans="1:26" ht="16.5" customHeight="1" x14ac:dyDescent="0.25">
      <c r="A295" s="52"/>
      <c r="B295" s="2"/>
      <c r="C295" s="3"/>
      <c r="D295" s="3"/>
      <c r="E295" s="3"/>
      <c r="F295" s="3"/>
      <c r="G295" s="3"/>
      <c r="H295" s="3"/>
      <c r="I295" s="3"/>
      <c r="J295" s="3"/>
      <c r="K295" s="3"/>
      <c r="L295" s="3"/>
      <c r="M295" s="3"/>
      <c r="N295" s="3"/>
      <c r="O295" s="3"/>
      <c r="P295" s="3"/>
      <c r="Q295" s="3"/>
      <c r="R295" s="3"/>
      <c r="S295" s="3"/>
      <c r="T295" s="2"/>
      <c r="U295" s="2"/>
      <c r="V295" s="2"/>
      <c r="W295" s="2"/>
      <c r="X295" s="3"/>
      <c r="Y295" s="2"/>
      <c r="Z295" s="2"/>
    </row>
    <row r="296" spans="1:26" ht="16.5" customHeight="1" x14ac:dyDescent="0.25">
      <c r="A296" s="52"/>
      <c r="B296" s="2"/>
      <c r="C296" s="3"/>
      <c r="D296" s="3"/>
      <c r="E296" s="3"/>
      <c r="F296" s="3"/>
      <c r="G296" s="3"/>
      <c r="H296" s="3"/>
      <c r="I296" s="3"/>
      <c r="J296" s="3"/>
      <c r="K296" s="3"/>
      <c r="L296" s="3"/>
      <c r="M296" s="3"/>
      <c r="N296" s="3"/>
      <c r="O296" s="3"/>
      <c r="P296" s="3"/>
      <c r="Q296" s="3"/>
      <c r="R296" s="3"/>
      <c r="S296" s="3"/>
      <c r="T296" s="2"/>
      <c r="U296" s="2"/>
      <c r="V296" s="2"/>
      <c r="W296" s="2"/>
      <c r="X296" s="3"/>
      <c r="Y296" s="2"/>
      <c r="Z296" s="2"/>
    </row>
    <row r="297" spans="1:26" ht="16.5" customHeight="1" x14ac:dyDescent="0.25">
      <c r="A297" s="52"/>
      <c r="B297" s="2"/>
      <c r="C297" s="3"/>
      <c r="D297" s="3"/>
      <c r="E297" s="3"/>
      <c r="F297" s="3"/>
      <c r="G297" s="3"/>
      <c r="H297" s="3"/>
      <c r="I297" s="3"/>
      <c r="J297" s="3"/>
      <c r="K297" s="3"/>
      <c r="L297" s="3"/>
      <c r="M297" s="3"/>
      <c r="N297" s="3"/>
      <c r="O297" s="3"/>
      <c r="P297" s="3"/>
      <c r="Q297" s="3"/>
      <c r="R297" s="3"/>
      <c r="S297" s="3"/>
      <c r="T297" s="2"/>
      <c r="U297" s="2"/>
      <c r="V297" s="2"/>
      <c r="W297" s="2"/>
      <c r="X297" s="3"/>
      <c r="Y297" s="2"/>
      <c r="Z297" s="2"/>
    </row>
    <row r="298" spans="1:26" ht="16.5" customHeight="1" x14ac:dyDescent="0.25">
      <c r="A298" s="52"/>
      <c r="B298" s="2"/>
      <c r="C298" s="3"/>
      <c r="D298" s="3"/>
      <c r="E298" s="3"/>
      <c r="F298" s="3"/>
      <c r="G298" s="3"/>
      <c r="H298" s="3"/>
      <c r="I298" s="3"/>
      <c r="J298" s="3"/>
      <c r="K298" s="3"/>
      <c r="L298" s="3"/>
      <c r="M298" s="3"/>
      <c r="N298" s="3"/>
      <c r="O298" s="3"/>
      <c r="P298" s="3"/>
      <c r="Q298" s="3"/>
      <c r="R298" s="3"/>
      <c r="S298" s="3"/>
      <c r="T298" s="2"/>
      <c r="U298" s="2"/>
      <c r="V298" s="2"/>
      <c r="W298" s="2"/>
      <c r="X298" s="3"/>
      <c r="Y298" s="2"/>
      <c r="Z298" s="2"/>
    </row>
    <row r="299" spans="1:26" ht="16.5" customHeight="1" x14ac:dyDescent="0.25">
      <c r="A299" s="52"/>
      <c r="B299" s="2"/>
      <c r="C299" s="3"/>
      <c r="D299" s="3"/>
      <c r="E299" s="3"/>
      <c r="F299" s="3"/>
      <c r="G299" s="3"/>
      <c r="H299" s="3"/>
      <c r="I299" s="3"/>
      <c r="J299" s="3"/>
      <c r="K299" s="3"/>
      <c r="L299" s="3"/>
      <c r="M299" s="3"/>
      <c r="N299" s="3"/>
      <c r="O299" s="3"/>
      <c r="P299" s="3"/>
      <c r="Q299" s="3"/>
      <c r="R299" s="3"/>
      <c r="S299" s="3"/>
      <c r="T299" s="2"/>
      <c r="U299" s="2"/>
      <c r="V299" s="2"/>
      <c r="W299" s="2"/>
      <c r="X299" s="3"/>
      <c r="Y299" s="2"/>
      <c r="Z299" s="2"/>
    </row>
    <row r="300" spans="1:26" ht="16.5" customHeight="1" x14ac:dyDescent="0.25">
      <c r="A300" s="52"/>
      <c r="B300" s="2"/>
      <c r="C300" s="3"/>
      <c r="D300" s="3"/>
      <c r="E300" s="3"/>
      <c r="F300" s="3"/>
      <c r="G300" s="3"/>
      <c r="H300" s="3"/>
      <c r="I300" s="3"/>
      <c r="J300" s="3"/>
      <c r="K300" s="3"/>
      <c r="L300" s="3"/>
      <c r="M300" s="3"/>
      <c r="N300" s="3"/>
      <c r="O300" s="3"/>
      <c r="P300" s="3"/>
      <c r="Q300" s="3"/>
      <c r="R300" s="3"/>
      <c r="S300" s="3"/>
      <c r="T300" s="2"/>
      <c r="U300" s="2"/>
      <c r="V300" s="2"/>
      <c r="W300" s="2"/>
      <c r="X300" s="3"/>
      <c r="Y300" s="2"/>
      <c r="Z300" s="2"/>
    </row>
    <row r="301" spans="1:26" ht="16.5" customHeight="1" x14ac:dyDescent="0.25">
      <c r="A301" s="52"/>
      <c r="B301" s="2"/>
      <c r="C301" s="3"/>
      <c r="D301" s="3"/>
      <c r="E301" s="3"/>
      <c r="F301" s="3"/>
      <c r="G301" s="3"/>
      <c r="H301" s="3"/>
      <c r="I301" s="3"/>
      <c r="J301" s="3"/>
      <c r="K301" s="3"/>
      <c r="L301" s="3"/>
      <c r="M301" s="3"/>
      <c r="N301" s="3"/>
      <c r="O301" s="3"/>
      <c r="P301" s="3"/>
      <c r="Q301" s="3"/>
      <c r="R301" s="3"/>
      <c r="S301" s="3"/>
      <c r="T301" s="2"/>
      <c r="U301" s="2"/>
      <c r="V301" s="2"/>
      <c r="W301" s="2"/>
      <c r="X301" s="3"/>
      <c r="Y301" s="2"/>
      <c r="Z301" s="2"/>
    </row>
    <row r="302" spans="1:26" ht="16.5" customHeight="1" x14ac:dyDescent="0.25">
      <c r="A302" s="52"/>
      <c r="B302" s="2"/>
      <c r="C302" s="3"/>
      <c r="D302" s="3"/>
      <c r="E302" s="3"/>
      <c r="F302" s="3"/>
      <c r="G302" s="3"/>
      <c r="H302" s="3"/>
      <c r="I302" s="3"/>
      <c r="J302" s="3"/>
      <c r="K302" s="3"/>
      <c r="L302" s="3"/>
      <c r="M302" s="3"/>
      <c r="N302" s="3"/>
      <c r="O302" s="3"/>
      <c r="P302" s="3"/>
      <c r="Q302" s="3"/>
      <c r="R302" s="3"/>
      <c r="S302" s="3"/>
      <c r="T302" s="2"/>
      <c r="U302" s="2"/>
      <c r="V302" s="2"/>
      <c r="W302" s="2"/>
      <c r="X302" s="3"/>
      <c r="Y302" s="2"/>
      <c r="Z302" s="2"/>
    </row>
    <row r="303" spans="1:26" ht="16.5" customHeight="1" x14ac:dyDescent="0.25">
      <c r="A303" s="52"/>
      <c r="B303" s="2"/>
      <c r="C303" s="3"/>
      <c r="D303" s="3"/>
      <c r="E303" s="3"/>
      <c r="F303" s="3"/>
      <c r="G303" s="3"/>
      <c r="H303" s="3"/>
      <c r="I303" s="3"/>
      <c r="J303" s="3"/>
      <c r="K303" s="3"/>
      <c r="L303" s="3"/>
      <c r="M303" s="3"/>
      <c r="N303" s="3"/>
      <c r="O303" s="3"/>
      <c r="P303" s="3"/>
      <c r="Q303" s="3"/>
      <c r="R303" s="3"/>
      <c r="S303" s="3"/>
      <c r="T303" s="2"/>
      <c r="U303" s="2"/>
      <c r="V303" s="2"/>
      <c r="W303" s="2"/>
      <c r="X303" s="3"/>
      <c r="Y303" s="2"/>
      <c r="Z303" s="2"/>
    </row>
    <row r="304" spans="1:26" ht="16.5" customHeight="1" x14ac:dyDescent="0.25">
      <c r="A304" s="52"/>
      <c r="B304" s="2"/>
      <c r="C304" s="3"/>
      <c r="D304" s="3"/>
      <c r="E304" s="3"/>
      <c r="F304" s="3"/>
      <c r="G304" s="3"/>
      <c r="H304" s="3"/>
      <c r="I304" s="3"/>
      <c r="J304" s="3"/>
      <c r="K304" s="3"/>
      <c r="L304" s="3"/>
      <c r="M304" s="3"/>
      <c r="N304" s="3"/>
      <c r="O304" s="3"/>
      <c r="P304" s="3"/>
      <c r="Q304" s="3"/>
      <c r="R304" s="3"/>
      <c r="S304" s="3"/>
      <c r="T304" s="2"/>
      <c r="U304" s="2"/>
      <c r="V304" s="2"/>
      <c r="W304" s="2"/>
      <c r="X304" s="3"/>
      <c r="Y304" s="2"/>
      <c r="Z304" s="2"/>
    </row>
    <row r="305" spans="1:26" ht="16.5" customHeight="1" x14ac:dyDescent="0.25">
      <c r="A305" s="52"/>
      <c r="B305" s="2"/>
      <c r="C305" s="3"/>
      <c r="D305" s="3"/>
      <c r="E305" s="3"/>
      <c r="F305" s="3"/>
      <c r="G305" s="3"/>
      <c r="H305" s="3"/>
      <c r="I305" s="3"/>
      <c r="J305" s="3"/>
      <c r="K305" s="3"/>
      <c r="L305" s="3"/>
      <c r="M305" s="3"/>
      <c r="N305" s="3"/>
      <c r="O305" s="3"/>
      <c r="P305" s="3"/>
      <c r="Q305" s="3"/>
      <c r="R305" s="3"/>
      <c r="S305" s="3"/>
      <c r="T305" s="2"/>
      <c r="U305" s="2"/>
      <c r="V305" s="2"/>
      <c r="W305" s="2"/>
      <c r="X305" s="3"/>
      <c r="Y305" s="2"/>
      <c r="Z305" s="2"/>
    </row>
    <row r="306" spans="1:26" ht="16.5" customHeight="1" x14ac:dyDescent="0.25">
      <c r="A306" s="52"/>
      <c r="B306" s="2"/>
      <c r="C306" s="3"/>
      <c r="D306" s="3"/>
      <c r="E306" s="3"/>
      <c r="F306" s="3"/>
      <c r="G306" s="3"/>
      <c r="H306" s="3"/>
      <c r="I306" s="3"/>
      <c r="J306" s="3"/>
      <c r="K306" s="3"/>
      <c r="L306" s="3"/>
      <c r="M306" s="3"/>
      <c r="N306" s="3"/>
      <c r="O306" s="3"/>
      <c r="P306" s="3"/>
      <c r="Q306" s="3"/>
      <c r="R306" s="3"/>
      <c r="S306" s="3"/>
      <c r="T306" s="2"/>
      <c r="U306" s="2"/>
      <c r="V306" s="2"/>
      <c r="W306" s="2"/>
      <c r="X306" s="3"/>
      <c r="Y306" s="2"/>
      <c r="Z306" s="2"/>
    </row>
    <row r="307" spans="1:26" ht="16.5" customHeight="1" x14ac:dyDescent="0.25">
      <c r="A307" s="52"/>
      <c r="B307" s="2"/>
      <c r="C307" s="3"/>
      <c r="D307" s="3"/>
      <c r="E307" s="3"/>
      <c r="F307" s="3"/>
      <c r="G307" s="3"/>
      <c r="H307" s="3"/>
      <c r="I307" s="3"/>
      <c r="J307" s="3"/>
      <c r="K307" s="3"/>
      <c r="L307" s="3"/>
      <c r="M307" s="3"/>
      <c r="N307" s="3"/>
      <c r="O307" s="3"/>
      <c r="P307" s="3"/>
      <c r="Q307" s="3"/>
      <c r="R307" s="3"/>
      <c r="S307" s="3"/>
      <c r="T307" s="2"/>
      <c r="U307" s="2"/>
      <c r="V307" s="2"/>
      <c r="W307" s="2"/>
      <c r="X307" s="3"/>
      <c r="Y307" s="2"/>
      <c r="Z307" s="2"/>
    </row>
    <row r="308" spans="1:26" ht="16.5" customHeight="1" x14ac:dyDescent="0.25">
      <c r="A308" s="52"/>
      <c r="B308" s="2"/>
      <c r="C308" s="3"/>
      <c r="D308" s="3"/>
      <c r="E308" s="3"/>
      <c r="F308" s="3"/>
      <c r="G308" s="3"/>
      <c r="H308" s="3"/>
      <c r="I308" s="3"/>
      <c r="J308" s="3"/>
      <c r="K308" s="3"/>
      <c r="L308" s="3"/>
      <c r="M308" s="3"/>
      <c r="N308" s="3"/>
      <c r="O308" s="3"/>
      <c r="P308" s="3"/>
      <c r="Q308" s="3"/>
      <c r="R308" s="3"/>
      <c r="S308" s="3"/>
      <c r="T308" s="2"/>
      <c r="U308" s="2"/>
      <c r="V308" s="2"/>
      <c r="W308" s="2"/>
      <c r="X308" s="3"/>
      <c r="Y308" s="2"/>
      <c r="Z308" s="2"/>
    </row>
    <row r="309" spans="1:26" ht="16.5" customHeight="1" x14ac:dyDescent="0.25">
      <c r="A309" s="52"/>
      <c r="B309" s="2"/>
      <c r="C309" s="3"/>
      <c r="D309" s="3"/>
      <c r="E309" s="3"/>
      <c r="F309" s="3"/>
      <c r="G309" s="3"/>
      <c r="H309" s="3"/>
      <c r="I309" s="3"/>
      <c r="J309" s="3"/>
      <c r="K309" s="3"/>
      <c r="L309" s="3"/>
      <c r="M309" s="3"/>
      <c r="N309" s="3"/>
      <c r="O309" s="3"/>
      <c r="P309" s="3"/>
      <c r="Q309" s="3"/>
      <c r="R309" s="3"/>
      <c r="S309" s="3"/>
      <c r="T309" s="2"/>
      <c r="U309" s="2"/>
      <c r="V309" s="2"/>
      <c r="W309" s="2"/>
      <c r="X309" s="3"/>
      <c r="Y309" s="2"/>
      <c r="Z309" s="2"/>
    </row>
    <row r="310" spans="1:26" ht="16.5" customHeight="1" x14ac:dyDescent="0.25">
      <c r="A310" s="52"/>
      <c r="B310" s="2"/>
      <c r="C310" s="3"/>
      <c r="D310" s="3"/>
      <c r="E310" s="3"/>
      <c r="F310" s="3"/>
      <c r="G310" s="3"/>
      <c r="H310" s="3"/>
      <c r="I310" s="3"/>
      <c r="J310" s="3"/>
      <c r="K310" s="3"/>
      <c r="L310" s="3"/>
      <c r="M310" s="3"/>
      <c r="N310" s="3"/>
      <c r="O310" s="3"/>
      <c r="P310" s="3"/>
      <c r="Q310" s="3"/>
      <c r="R310" s="3"/>
      <c r="S310" s="3"/>
      <c r="T310" s="2"/>
      <c r="U310" s="2"/>
      <c r="V310" s="2"/>
      <c r="W310" s="2"/>
      <c r="X310" s="3"/>
      <c r="Y310" s="2"/>
      <c r="Z310" s="2"/>
    </row>
    <row r="311" spans="1:26" ht="16.5" customHeight="1" x14ac:dyDescent="0.25">
      <c r="A311" s="52"/>
      <c r="B311" s="2"/>
      <c r="C311" s="3"/>
      <c r="D311" s="3"/>
      <c r="E311" s="3"/>
      <c r="F311" s="3"/>
      <c r="G311" s="3"/>
      <c r="H311" s="3"/>
      <c r="I311" s="3"/>
      <c r="J311" s="3"/>
      <c r="K311" s="3"/>
      <c r="L311" s="3"/>
      <c r="M311" s="3"/>
      <c r="N311" s="3"/>
      <c r="O311" s="3"/>
      <c r="P311" s="3"/>
      <c r="Q311" s="3"/>
      <c r="R311" s="3"/>
      <c r="S311" s="3"/>
      <c r="T311" s="2"/>
      <c r="U311" s="2"/>
      <c r="V311" s="2"/>
      <c r="W311" s="2"/>
      <c r="X311" s="3"/>
      <c r="Y311" s="2"/>
      <c r="Z311" s="2"/>
    </row>
    <row r="312" spans="1:26" ht="16.5" customHeight="1" x14ac:dyDescent="0.25">
      <c r="A312" s="52"/>
      <c r="B312" s="2"/>
      <c r="C312" s="3"/>
      <c r="D312" s="3"/>
      <c r="E312" s="3"/>
      <c r="F312" s="3"/>
      <c r="G312" s="3"/>
      <c r="H312" s="3"/>
      <c r="I312" s="3"/>
      <c r="J312" s="3"/>
      <c r="K312" s="3"/>
      <c r="L312" s="3"/>
      <c r="M312" s="3"/>
      <c r="N312" s="3"/>
      <c r="O312" s="3"/>
      <c r="P312" s="3"/>
      <c r="Q312" s="3"/>
      <c r="R312" s="3"/>
      <c r="S312" s="3"/>
      <c r="T312" s="2"/>
      <c r="U312" s="2"/>
      <c r="V312" s="2"/>
      <c r="W312" s="2"/>
      <c r="X312" s="3"/>
      <c r="Y312" s="2"/>
      <c r="Z312" s="2"/>
    </row>
    <row r="313" spans="1:26" ht="16.5" customHeight="1" x14ac:dyDescent="0.25">
      <c r="A313" s="52"/>
      <c r="B313" s="2"/>
      <c r="C313" s="3"/>
      <c r="D313" s="3"/>
      <c r="E313" s="3"/>
      <c r="F313" s="3"/>
      <c r="G313" s="3"/>
      <c r="H313" s="3"/>
      <c r="I313" s="3"/>
      <c r="J313" s="3"/>
      <c r="K313" s="3"/>
      <c r="L313" s="3"/>
      <c r="M313" s="3"/>
      <c r="N313" s="3"/>
      <c r="O313" s="3"/>
      <c r="P313" s="3"/>
      <c r="Q313" s="3"/>
      <c r="R313" s="3"/>
      <c r="S313" s="3"/>
      <c r="T313" s="2"/>
      <c r="U313" s="2"/>
      <c r="V313" s="2"/>
      <c r="W313" s="2"/>
      <c r="X313" s="3"/>
      <c r="Y313" s="2"/>
      <c r="Z313" s="2"/>
    </row>
    <row r="314" spans="1:26" ht="16.5" customHeight="1" x14ac:dyDescent="0.25">
      <c r="A314" s="52"/>
      <c r="B314" s="2"/>
      <c r="C314" s="3"/>
      <c r="D314" s="3"/>
      <c r="E314" s="3"/>
      <c r="F314" s="3"/>
      <c r="G314" s="3"/>
      <c r="H314" s="3"/>
      <c r="I314" s="3"/>
      <c r="J314" s="3"/>
      <c r="K314" s="3"/>
      <c r="L314" s="3"/>
      <c r="M314" s="3"/>
      <c r="N314" s="3"/>
      <c r="O314" s="3"/>
      <c r="P314" s="3"/>
      <c r="Q314" s="3"/>
      <c r="R314" s="3"/>
      <c r="S314" s="3"/>
      <c r="T314" s="2"/>
      <c r="U314" s="2"/>
      <c r="V314" s="2"/>
      <c r="W314" s="2"/>
      <c r="X314" s="3"/>
      <c r="Y314" s="2"/>
      <c r="Z314" s="2"/>
    </row>
    <row r="315" spans="1:26" ht="16.5" customHeight="1" x14ac:dyDescent="0.25">
      <c r="A315" s="52"/>
      <c r="B315" s="2"/>
      <c r="C315" s="3"/>
      <c r="D315" s="3"/>
      <c r="E315" s="3"/>
      <c r="F315" s="3"/>
      <c r="G315" s="3"/>
      <c r="H315" s="3"/>
      <c r="I315" s="3"/>
      <c r="J315" s="3"/>
      <c r="K315" s="3"/>
      <c r="L315" s="3"/>
      <c r="M315" s="3"/>
      <c r="N315" s="3"/>
      <c r="O315" s="3"/>
      <c r="P315" s="3"/>
      <c r="Q315" s="3"/>
      <c r="R315" s="3"/>
      <c r="S315" s="3"/>
      <c r="T315" s="2"/>
      <c r="U315" s="2"/>
      <c r="V315" s="2"/>
      <c r="W315" s="2"/>
      <c r="X315" s="3"/>
      <c r="Y315" s="2"/>
      <c r="Z315" s="2"/>
    </row>
    <row r="316" spans="1:26" ht="16.5" customHeight="1" x14ac:dyDescent="0.25">
      <c r="A316" s="52"/>
      <c r="B316" s="2"/>
      <c r="C316" s="3"/>
      <c r="D316" s="3"/>
      <c r="E316" s="3"/>
      <c r="F316" s="3"/>
      <c r="G316" s="3"/>
      <c r="H316" s="3"/>
      <c r="I316" s="3"/>
      <c r="J316" s="3"/>
      <c r="K316" s="3"/>
      <c r="L316" s="3"/>
      <c r="M316" s="3"/>
      <c r="N316" s="3"/>
      <c r="O316" s="3"/>
      <c r="P316" s="3"/>
      <c r="Q316" s="3"/>
      <c r="R316" s="3"/>
      <c r="S316" s="3"/>
      <c r="T316" s="2"/>
      <c r="U316" s="2"/>
      <c r="V316" s="2"/>
      <c r="W316" s="2"/>
      <c r="X316" s="3"/>
      <c r="Y316" s="2"/>
      <c r="Z316" s="2"/>
    </row>
    <row r="317" spans="1:26" ht="16.5" customHeight="1" x14ac:dyDescent="0.25">
      <c r="A317" s="52"/>
      <c r="B317" s="2"/>
      <c r="C317" s="3"/>
      <c r="D317" s="3"/>
      <c r="E317" s="3"/>
      <c r="F317" s="3"/>
      <c r="G317" s="3"/>
      <c r="H317" s="3"/>
      <c r="I317" s="3"/>
      <c r="J317" s="3"/>
      <c r="K317" s="3"/>
      <c r="L317" s="3"/>
      <c r="M317" s="3"/>
      <c r="N317" s="3"/>
      <c r="O317" s="3"/>
      <c r="P317" s="3"/>
      <c r="Q317" s="3"/>
      <c r="R317" s="3"/>
      <c r="S317" s="3"/>
      <c r="T317" s="2"/>
      <c r="U317" s="2"/>
      <c r="V317" s="2"/>
      <c r="W317" s="2"/>
      <c r="X317" s="3"/>
      <c r="Y317" s="2"/>
      <c r="Z317" s="2"/>
    </row>
    <row r="318" spans="1:26" ht="16.5" customHeight="1" x14ac:dyDescent="0.25">
      <c r="A318" s="52"/>
      <c r="B318" s="2"/>
      <c r="C318" s="3"/>
      <c r="D318" s="3"/>
      <c r="E318" s="3"/>
      <c r="F318" s="3"/>
      <c r="G318" s="3"/>
      <c r="H318" s="3"/>
      <c r="I318" s="3"/>
      <c r="J318" s="3"/>
      <c r="K318" s="3"/>
      <c r="L318" s="3"/>
      <c r="M318" s="3"/>
      <c r="N318" s="3"/>
      <c r="O318" s="3"/>
      <c r="P318" s="3"/>
      <c r="Q318" s="3"/>
      <c r="R318" s="3"/>
      <c r="S318" s="3"/>
      <c r="T318" s="2"/>
      <c r="U318" s="2"/>
      <c r="V318" s="2"/>
      <c r="W318" s="2"/>
      <c r="X318" s="3"/>
      <c r="Y318" s="2"/>
      <c r="Z318" s="2"/>
    </row>
    <row r="319" spans="1:26" ht="16.5" customHeight="1" x14ac:dyDescent="0.25">
      <c r="A319" s="52"/>
      <c r="B319" s="2"/>
      <c r="C319" s="3"/>
      <c r="D319" s="3"/>
      <c r="E319" s="3"/>
      <c r="F319" s="3"/>
      <c r="G319" s="3"/>
      <c r="H319" s="3"/>
      <c r="I319" s="3"/>
      <c r="J319" s="3"/>
      <c r="K319" s="3"/>
      <c r="L319" s="3"/>
      <c r="M319" s="3"/>
      <c r="N319" s="3"/>
      <c r="O319" s="3"/>
      <c r="P319" s="3"/>
      <c r="Q319" s="3"/>
      <c r="R319" s="3"/>
      <c r="S319" s="3"/>
      <c r="T319" s="2"/>
      <c r="U319" s="2"/>
      <c r="V319" s="2"/>
      <c r="W319" s="2"/>
      <c r="X319" s="3"/>
      <c r="Y319" s="2"/>
      <c r="Z319" s="2"/>
    </row>
    <row r="320" spans="1:26" ht="16.5" customHeight="1" x14ac:dyDescent="0.25">
      <c r="A320" s="52"/>
      <c r="B320" s="2"/>
      <c r="C320" s="3"/>
      <c r="D320" s="3"/>
      <c r="E320" s="3"/>
      <c r="F320" s="3"/>
      <c r="G320" s="3"/>
      <c r="H320" s="3"/>
      <c r="I320" s="3"/>
      <c r="J320" s="3"/>
      <c r="K320" s="3"/>
      <c r="L320" s="3"/>
      <c r="M320" s="3"/>
      <c r="N320" s="3"/>
      <c r="O320" s="3"/>
      <c r="P320" s="3"/>
      <c r="Q320" s="3"/>
      <c r="R320" s="3"/>
      <c r="S320" s="3"/>
      <c r="T320" s="2"/>
      <c r="U320" s="2"/>
      <c r="V320" s="2"/>
      <c r="W320" s="2"/>
      <c r="X320" s="3"/>
      <c r="Y320" s="2"/>
      <c r="Z320" s="2"/>
    </row>
    <row r="321" spans="1:26" ht="16.5" customHeight="1" x14ac:dyDescent="0.25">
      <c r="A321" s="52"/>
      <c r="B321" s="2"/>
      <c r="C321" s="3"/>
      <c r="D321" s="3"/>
      <c r="E321" s="3"/>
      <c r="F321" s="3"/>
      <c r="G321" s="3"/>
      <c r="H321" s="3"/>
      <c r="I321" s="3"/>
      <c r="J321" s="3"/>
      <c r="K321" s="3"/>
      <c r="L321" s="3"/>
      <c r="M321" s="3"/>
      <c r="N321" s="3"/>
      <c r="O321" s="3"/>
      <c r="P321" s="3"/>
      <c r="Q321" s="3"/>
      <c r="R321" s="3"/>
      <c r="S321" s="3"/>
      <c r="T321" s="2"/>
      <c r="U321" s="2"/>
      <c r="V321" s="2"/>
      <c r="W321" s="2"/>
      <c r="X321" s="3"/>
      <c r="Y321" s="2"/>
      <c r="Z321" s="2"/>
    </row>
    <row r="322" spans="1:26" ht="16.5" customHeight="1" x14ac:dyDescent="0.25">
      <c r="A322" s="52"/>
      <c r="B322" s="2"/>
      <c r="C322" s="3"/>
      <c r="D322" s="3"/>
      <c r="E322" s="3"/>
      <c r="F322" s="3"/>
      <c r="G322" s="3"/>
      <c r="H322" s="3"/>
      <c r="I322" s="3"/>
      <c r="J322" s="3"/>
      <c r="K322" s="3"/>
      <c r="L322" s="3"/>
      <c r="M322" s="3"/>
      <c r="N322" s="3"/>
      <c r="O322" s="3"/>
      <c r="P322" s="3"/>
      <c r="Q322" s="3"/>
      <c r="R322" s="3"/>
      <c r="S322" s="3"/>
      <c r="T322" s="2"/>
      <c r="U322" s="2"/>
      <c r="V322" s="2"/>
      <c r="W322" s="2"/>
      <c r="X322" s="3"/>
      <c r="Y322" s="2"/>
      <c r="Z322" s="2"/>
    </row>
    <row r="323" spans="1:26" ht="16.5" customHeight="1" x14ac:dyDescent="0.25">
      <c r="A323" s="52"/>
      <c r="B323" s="2"/>
      <c r="C323" s="3"/>
      <c r="D323" s="3"/>
      <c r="E323" s="3"/>
      <c r="F323" s="3"/>
      <c r="G323" s="3"/>
      <c r="H323" s="3"/>
      <c r="I323" s="3"/>
      <c r="J323" s="3"/>
      <c r="K323" s="3"/>
      <c r="L323" s="3"/>
      <c r="M323" s="3"/>
      <c r="N323" s="3"/>
      <c r="O323" s="3"/>
      <c r="P323" s="3"/>
      <c r="Q323" s="3"/>
      <c r="R323" s="3"/>
      <c r="S323" s="3"/>
      <c r="T323" s="2"/>
      <c r="U323" s="2"/>
      <c r="V323" s="2"/>
      <c r="W323" s="2"/>
      <c r="X323" s="3"/>
      <c r="Y323" s="2"/>
      <c r="Z323" s="2"/>
    </row>
    <row r="324" spans="1:26" ht="16.5" customHeight="1" x14ac:dyDescent="0.25">
      <c r="A324" s="52"/>
      <c r="B324" s="2"/>
      <c r="C324" s="3"/>
      <c r="D324" s="3"/>
      <c r="E324" s="3"/>
      <c r="F324" s="3"/>
      <c r="G324" s="3"/>
      <c r="H324" s="3"/>
      <c r="I324" s="3"/>
      <c r="J324" s="3"/>
      <c r="K324" s="3"/>
      <c r="L324" s="3"/>
      <c r="M324" s="3"/>
      <c r="N324" s="3"/>
      <c r="O324" s="3"/>
      <c r="P324" s="3"/>
      <c r="Q324" s="3"/>
      <c r="R324" s="3"/>
      <c r="S324" s="3"/>
      <c r="T324" s="2"/>
      <c r="U324" s="2"/>
      <c r="V324" s="2"/>
      <c r="W324" s="2"/>
      <c r="X324" s="3"/>
      <c r="Y324" s="2"/>
      <c r="Z324" s="2"/>
    </row>
    <row r="325" spans="1:26" ht="16.5" customHeight="1" x14ac:dyDescent="0.25">
      <c r="A325" s="52"/>
      <c r="B325" s="2"/>
      <c r="C325" s="3"/>
      <c r="D325" s="3"/>
      <c r="E325" s="3"/>
      <c r="F325" s="3"/>
      <c r="G325" s="3"/>
      <c r="H325" s="3"/>
      <c r="I325" s="3"/>
      <c r="J325" s="3"/>
      <c r="K325" s="3"/>
      <c r="L325" s="3"/>
      <c r="M325" s="3"/>
      <c r="N325" s="3"/>
      <c r="O325" s="3"/>
      <c r="P325" s="3"/>
      <c r="Q325" s="3"/>
      <c r="R325" s="3"/>
      <c r="S325" s="3"/>
      <c r="T325" s="2"/>
      <c r="U325" s="2"/>
      <c r="V325" s="2"/>
      <c r="W325" s="2"/>
      <c r="X325" s="3"/>
      <c r="Y325" s="2"/>
      <c r="Z325" s="2"/>
    </row>
    <row r="326" spans="1:26" ht="16.5" customHeight="1" x14ac:dyDescent="0.25">
      <c r="A326" s="52"/>
      <c r="B326" s="2"/>
      <c r="C326" s="3"/>
      <c r="D326" s="3"/>
      <c r="E326" s="3"/>
      <c r="F326" s="3"/>
      <c r="G326" s="3"/>
      <c r="H326" s="3"/>
      <c r="I326" s="3"/>
      <c r="J326" s="3"/>
      <c r="K326" s="3"/>
      <c r="L326" s="3"/>
      <c r="M326" s="3"/>
      <c r="N326" s="3"/>
      <c r="O326" s="3"/>
      <c r="P326" s="3"/>
      <c r="Q326" s="3"/>
      <c r="R326" s="3"/>
      <c r="S326" s="3"/>
      <c r="T326" s="2"/>
      <c r="U326" s="2"/>
      <c r="V326" s="2"/>
      <c r="W326" s="2"/>
      <c r="X326" s="3"/>
      <c r="Y326" s="2"/>
      <c r="Z326" s="2"/>
    </row>
    <row r="327" spans="1:26" ht="16.5" customHeight="1" x14ac:dyDescent="0.25">
      <c r="A327" s="52"/>
      <c r="B327" s="2"/>
      <c r="C327" s="3"/>
      <c r="D327" s="3"/>
      <c r="E327" s="3"/>
      <c r="F327" s="3"/>
      <c r="G327" s="3"/>
      <c r="H327" s="3"/>
      <c r="I327" s="3"/>
      <c r="J327" s="3"/>
      <c r="K327" s="3"/>
      <c r="L327" s="3"/>
      <c r="M327" s="3"/>
      <c r="N327" s="3"/>
      <c r="O327" s="3"/>
      <c r="P327" s="3"/>
      <c r="Q327" s="3"/>
      <c r="R327" s="3"/>
      <c r="S327" s="3"/>
      <c r="T327" s="2"/>
      <c r="U327" s="2"/>
      <c r="V327" s="2"/>
      <c r="W327" s="2"/>
      <c r="X327" s="3"/>
      <c r="Y327" s="2"/>
      <c r="Z327" s="2"/>
    </row>
    <row r="328" spans="1:26" ht="16.5" customHeight="1" x14ac:dyDescent="0.25">
      <c r="A328" s="52"/>
      <c r="B328" s="2"/>
      <c r="C328" s="3"/>
      <c r="D328" s="3"/>
      <c r="E328" s="3"/>
      <c r="F328" s="3"/>
      <c r="G328" s="3"/>
      <c r="H328" s="3"/>
      <c r="I328" s="3"/>
      <c r="J328" s="3"/>
      <c r="K328" s="3"/>
      <c r="L328" s="3"/>
      <c r="M328" s="3"/>
      <c r="N328" s="3"/>
      <c r="O328" s="3"/>
      <c r="P328" s="3"/>
      <c r="Q328" s="3"/>
      <c r="R328" s="3"/>
      <c r="S328" s="3"/>
      <c r="T328" s="2"/>
      <c r="U328" s="2"/>
      <c r="V328" s="2"/>
      <c r="W328" s="2"/>
      <c r="X328" s="3"/>
      <c r="Y328" s="2"/>
      <c r="Z328" s="2"/>
    </row>
    <row r="329" spans="1:26" ht="16.5" customHeight="1" x14ac:dyDescent="0.25">
      <c r="A329" s="52"/>
      <c r="B329" s="2"/>
      <c r="C329" s="3"/>
      <c r="D329" s="3"/>
      <c r="E329" s="3"/>
      <c r="F329" s="3"/>
      <c r="G329" s="3"/>
      <c r="H329" s="3"/>
      <c r="I329" s="3"/>
      <c r="J329" s="3"/>
      <c r="K329" s="3"/>
      <c r="L329" s="3"/>
      <c r="M329" s="3"/>
      <c r="N329" s="3"/>
      <c r="O329" s="3"/>
      <c r="P329" s="3"/>
      <c r="Q329" s="3"/>
      <c r="R329" s="3"/>
      <c r="S329" s="3"/>
      <c r="T329" s="2"/>
      <c r="U329" s="2"/>
      <c r="V329" s="2"/>
      <c r="W329" s="2"/>
      <c r="X329" s="3"/>
      <c r="Y329" s="2"/>
      <c r="Z329" s="2"/>
    </row>
    <row r="330" spans="1:26" ht="16.5" customHeight="1" x14ac:dyDescent="0.25">
      <c r="A330" s="52"/>
      <c r="B330" s="2"/>
      <c r="C330" s="3"/>
      <c r="D330" s="3"/>
      <c r="E330" s="3"/>
      <c r="F330" s="3"/>
      <c r="G330" s="3"/>
      <c r="H330" s="3"/>
      <c r="I330" s="3"/>
      <c r="J330" s="3"/>
      <c r="K330" s="3"/>
      <c r="L330" s="3"/>
      <c r="M330" s="3"/>
      <c r="N330" s="3"/>
      <c r="O330" s="3"/>
      <c r="P330" s="3"/>
      <c r="Q330" s="3"/>
      <c r="R330" s="3"/>
      <c r="S330" s="3"/>
      <c r="T330" s="2"/>
      <c r="U330" s="2"/>
      <c r="V330" s="2"/>
      <c r="W330" s="2"/>
      <c r="X330" s="3"/>
      <c r="Y330" s="2"/>
      <c r="Z330" s="2"/>
    </row>
    <row r="331" spans="1:26" ht="16.5" customHeight="1" x14ac:dyDescent="0.25">
      <c r="A331" s="52"/>
      <c r="B331" s="2"/>
      <c r="C331" s="3"/>
      <c r="D331" s="3"/>
      <c r="E331" s="3"/>
      <c r="F331" s="3"/>
      <c r="G331" s="3"/>
      <c r="H331" s="3"/>
      <c r="I331" s="3"/>
      <c r="J331" s="3"/>
      <c r="K331" s="3"/>
      <c r="L331" s="3"/>
      <c r="M331" s="3"/>
      <c r="N331" s="3"/>
      <c r="O331" s="3"/>
      <c r="P331" s="3"/>
      <c r="Q331" s="3"/>
      <c r="R331" s="3"/>
      <c r="S331" s="3"/>
      <c r="T331" s="2"/>
      <c r="U331" s="2"/>
      <c r="V331" s="2"/>
      <c r="W331" s="2"/>
      <c r="X331" s="3"/>
      <c r="Y331" s="2"/>
      <c r="Z331" s="2"/>
    </row>
    <row r="332" spans="1:26" ht="16.5" customHeight="1" x14ac:dyDescent="0.25">
      <c r="A332" s="52"/>
      <c r="B332" s="2"/>
      <c r="C332" s="3"/>
      <c r="D332" s="3"/>
      <c r="E332" s="3"/>
      <c r="F332" s="3"/>
      <c r="G332" s="3"/>
      <c r="H332" s="3"/>
      <c r="I332" s="3"/>
      <c r="J332" s="3"/>
      <c r="K332" s="3"/>
      <c r="L332" s="3"/>
      <c r="M332" s="3"/>
      <c r="N332" s="3"/>
      <c r="O332" s="3"/>
      <c r="P332" s="3"/>
      <c r="Q332" s="3"/>
      <c r="R332" s="3"/>
      <c r="S332" s="3"/>
      <c r="T332" s="2"/>
      <c r="U332" s="2"/>
      <c r="V332" s="2"/>
      <c r="W332" s="2"/>
      <c r="X332" s="3"/>
      <c r="Y332" s="2"/>
      <c r="Z332" s="2"/>
    </row>
    <row r="333" spans="1:26" ht="16.5" customHeight="1" x14ac:dyDescent="0.25">
      <c r="A333" s="52"/>
      <c r="B333" s="2"/>
      <c r="C333" s="3"/>
      <c r="D333" s="3"/>
      <c r="E333" s="3"/>
      <c r="F333" s="3"/>
      <c r="G333" s="3"/>
      <c r="H333" s="3"/>
      <c r="I333" s="3"/>
      <c r="J333" s="3"/>
      <c r="K333" s="3"/>
      <c r="L333" s="3"/>
      <c r="M333" s="3"/>
      <c r="N333" s="3"/>
      <c r="O333" s="3"/>
      <c r="P333" s="3"/>
      <c r="Q333" s="3"/>
      <c r="R333" s="3"/>
      <c r="S333" s="3"/>
      <c r="T333" s="2"/>
      <c r="U333" s="2"/>
      <c r="V333" s="2"/>
      <c r="W333" s="2"/>
      <c r="X333" s="3"/>
      <c r="Y333" s="2"/>
      <c r="Z333" s="2"/>
    </row>
    <row r="334" spans="1:26" ht="16.5" customHeight="1" x14ac:dyDescent="0.25">
      <c r="A334" s="52"/>
      <c r="B334" s="2"/>
      <c r="C334" s="3"/>
      <c r="D334" s="3"/>
      <c r="E334" s="3"/>
      <c r="F334" s="3"/>
      <c r="G334" s="3"/>
      <c r="H334" s="3"/>
      <c r="I334" s="3"/>
      <c r="J334" s="3"/>
      <c r="K334" s="3"/>
      <c r="L334" s="3"/>
      <c r="M334" s="3"/>
      <c r="N334" s="3"/>
      <c r="O334" s="3"/>
      <c r="P334" s="3"/>
      <c r="Q334" s="3"/>
      <c r="R334" s="3"/>
      <c r="S334" s="3"/>
      <c r="T334" s="2"/>
      <c r="U334" s="2"/>
      <c r="V334" s="2"/>
      <c r="W334" s="2"/>
      <c r="X334" s="3"/>
      <c r="Y334" s="2"/>
      <c r="Z334" s="2"/>
    </row>
    <row r="335" spans="1:26" ht="16.5" customHeight="1" x14ac:dyDescent="0.25">
      <c r="A335" s="52"/>
      <c r="B335" s="2"/>
      <c r="C335" s="3"/>
      <c r="D335" s="3"/>
      <c r="E335" s="3"/>
      <c r="F335" s="3"/>
      <c r="G335" s="3"/>
      <c r="H335" s="3"/>
      <c r="I335" s="3"/>
      <c r="J335" s="3"/>
      <c r="K335" s="3"/>
      <c r="L335" s="3"/>
      <c r="M335" s="3"/>
      <c r="N335" s="3"/>
      <c r="O335" s="3"/>
      <c r="P335" s="3"/>
      <c r="Q335" s="3"/>
      <c r="R335" s="3"/>
      <c r="S335" s="3"/>
      <c r="T335" s="2"/>
      <c r="U335" s="2"/>
      <c r="V335" s="2"/>
      <c r="W335" s="2"/>
      <c r="X335" s="3"/>
      <c r="Y335" s="2"/>
      <c r="Z335" s="2"/>
    </row>
    <row r="336" spans="1:26" ht="16.5" customHeight="1" x14ac:dyDescent="0.25">
      <c r="A336" s="52"/>
      <c r="B336" s="2"/>
      <c r="C336" s="3"/>
      <c r="D336" s="3"/>
      <c r="E336" s="3"/>
      <c r="F336" s="3"/>
      <c r="G336" s="3"/>
      <c r="H336" s="3"/>
      <c r="I336" s="3"/>
      <c r="J336" s="3"/>
      <c r="K336" s="3"/>
      <c r="L336" s="3"/>
      <c r="M336" s="3"/>
      <c r="N336" s="3"/>
      <c r="O336" s="3"/>
      <c r="P336" s="3"/>
      <c r="Q336" s="3"/>
      <c r="R336" s="3"/>
      <c r="S336" s="3"/>
      <c r="T336" s="2"/>
      <c r="U336" s="2"/>
      <c r="V336" s="2"/>
      <c r="W336" s="2"/>
      <c r="X336" s="3"/>
      <c r="Y336" s="2"/>
      <c r="Z336" s="2"/>
    </row>
    <row r="337" spans="1:26" ht="16.5" customHeight="1" x14ac:dyDescent="0.25">
      <c r="A337" s="52"/>
      <c r="B337" s="2"/>
      <c r="C337" s="3"/>
      <c r="D337" s="3"/>
      <c r="E337" s="3"/>
      <c r="F337" s="3"/>
      <c r="G337" s="3"/>
      <c r="H337" s="3"/>
      <c r="I337" s="3"/>
      <c r="J337" s="3"/>
      <c r="K337" s="3"/>
      <c r="L337" s="3"/>
      <c r="M337" s="3"/>
      <c r="N337" s="3"/>
      <c r="O337" s="3"/>
      <c r="P337" s="3"/>
      <c r="Q337" s="3"/>
      <c r="R337" s="3"/>
      <c r="S337" s="3"/>
      <c r="T337" s="2"/>
      <c r="U337" s="2"/>
      <c r="V337" s="2"/>
      <c r="W337" s="2"/>
      <c r="X337" s="3"/>
      <c r="Y337" s="2"/>
      <c r="Z337" s="2"/>
    </row>
    <row r="338" spans="1:26" ht="16.5" customHeight="1" x14ac:dyDescent="0.25">
      <c r="A338" s="52"/>
      <c r="B338" s="2"/>
      <c r="C338" s="3"/>
      <c r="D338" s="3"/>
      <c r="E338" s="3"/>
      <c r="F338" s="3"/>
      <c r="G338" s="3"/>
      <c r="H338" s="3"/>
      <c r="I338" s="3"/>
      <c r="J338" s="3"/>
      <c r="K338" s="3"/>
      <c r="L338" s="3"/>
      <c r="M338" s="3"/>
      <c r="N338" s="3"/>
      <c r="O338" s="3"/>
      <c r="P338" s="3"/>
      <c r="Q338" s="3"/>
      <c r="R338" s="3"/>
      <c r="S338" s="3"/>
      <c r="T338" s="2"/>
      <c r="U338" s="2"/>
      <c r="V338" s="2"/>
      <c r="W338" s="2"/>
      <c r="X338" s="3"/>
      <c r="Y338" s="2"/>
      <c r="Z338" s="2"/>
    </row>
    <row r="339" spans="1:26" ht="16.5" customHeight="1" x14ac:dyDescent="0.25">
      <c r="A339" s="52"/>
      <c r="B339" s="2"/>
      <c r="C339" s="3"/>
      <c r="D339" s="3"/>
      <c r="E339" s="3"/>
      <c r="F339" s="3"/>
      <c r="G339" s="3"/>
      <c r="H339" s="3"/>
      <c r="I339" s="3"/>
      <c r="J339" s="3"/>
      <c r="K339" s="3"/>
      <c r="L339" s="3"/>
      <c r="M339" s="3"/>
      <c r="N339" s="3"/>
      <c r="O339" s="3"/>
      <c r="P339" s="3"/>
      <c r="Q339" s="3"/>
      <c r="R339" s="3"/>
      <c r="S339" s="3"/>
      <c r="T339" s="2"/>
      <c r="U339" s="2"/>
      <c r="V339" s="2"/>
      <c r="W339" s="2"/>
      <c r="X339" s="3"/>
      <c r="Y339" s="2"/>
      <c r="Z339" s="2"/>
    </row>
    <row r="340" spans="1:26" ht="16.5" customHeight="1" x14ac:dyDescent="0.25">
      <c r="A340" s="52"/>
      <c r="B340" s="2"/>
      <c r="C340" s="3"/>
      <c r="D340" s="3"/>
      <c r="E340" s="3"/>
      <c r="F340" s="3"/>
      <c r="G340" s="3"/>
      <c r="H340" s="3"/>
      <c r="I340" s="3"/>
      <c r="J340" s="3"/>
      <c r="K340" s="3"/>
      <c r="L340" s="3"/>
      <c r="M340" s="3"/>
      <c r="N340" s="3"/>
      <c r="O340" s="3"/>
      <c r="P340" s="3"/>
      <c r="Q340" s="3"/>
      <c r="R340" s="3"/>
      <c r="S340" s="3"/>
      <c r="T340" s="2"/>
      <c r="U340" s="2"/>
      <c r="V340" s="2"/>
      <c r="W340" s="2"/>
      <c r="X340" s="3"/>
      <c r="Y340" s="2"/>
      <c r="Z340" s="2"/>
    </row>
    <row r="341" spans="1:26" ht="16.5" customHeight="1" x14ac:dyDescent="0.25">
      <c r="A341" s="52"/>
      <c r="B341" s="2"/>
      <c r="C341" s="3"/>
      <c r="D341" s="3"/>
      <c r="E341" s="3"/>
      <c r="F341" s="3"/>
      <c r="G341" s="3"/>
      <c r="H341" s="3"/>
      <c r="I341" s="3"/>
      <c r="J341" s="3"/>
      <c r="K341" s="3"/>
      <c r="L341" s="3"/>
      <c r="M341" s="3"/>
      <c r="N341" s="3"/>
      <c r="O341" s="3"/>
      <c r="P341" s="3"/>
      <c r="Q341" s="3"/>
      <c r="R341" s="3"/>
      <c r="S341" s="3"/>
      <c r="T341" s="2"/>
      <c r="U341" s="2"/>
      <c r="V341" s="2"/>
      <c r="W341" s="2"/>
      <c r="X341" s="3"/>
      <c r="Y341" s="2"/>
      <c r="Z341" s="2"/>
    </row>
    <row r="342" spans="1:26" ht="16.5" customHeight="1" x14ac:dyDescent="0.25">
      <c r="A342" s="52"/>
      <c r="B342" s="2"/>
      <c r="C342" s="3"/>
      <c r="D342" s="3"/>
      <c r="E342" s="3"/>
      <c r="F342" s="3"/>
      <c r="G342" s="3"/>
      <c r="H342" s="3"/>
      <c r="I342" s="3"/>
      <c r="J342" s="3"/>
      <c r="K342" s="3"/>
      <c r="L342" s="3"/>
      <c r="M342" s="3"/>
      <c r="N342" s="3"/>
      <c r="O342" s="3"/>
      <c r="P342" s="3"/>
      <c r="Q342" s="3"/>
      <c r="R342" s="3"/>
      <c r="S342" s="3"/>
      <c r="T342" s="2"/>
      <c r="U342" s="2"/>
      <c r="V342" s="2"/>
      <c r="W342" s="2"/>
      <c r="X342" s="3"/>
      <c r="Y342" s="2"/>
      <c r="Z342" s="2"/>
    </row>
    <row r="343" spans="1:26" ht="16.5" customHeight="1" x14ac:dyDescent="0.25">
      <c r="A343" s="52"/>
      <c r="B343" s="2"/>
      <c r="C343" s="3"/>
      <c r="D343" s="3"/>
      <c r="E343" s="3"/>
      <c r="F343" s="3"/>
      <c r="G343" s="3"/>
      <c r="H343" s="3"/>
      <c r="I343" s="3"/>
      <c r="J343" s="3"/>
      <c r="K343" s="3"/>
      <c r="L343" s="3"/>
      <c r="M343" s="3"/>
      <c r="N343" s="3"/>
      <c r="O343" s="3"/>
      <c r="P343" s="3"/>
      <c r="Q343" s="3"/>
      <c r="R343" s="3"/>
      <c r="S343" s="3"/>
      <c r="T343" s="2"/>
      <c r="U343" s="2"/>
      <c r="V343" s="2"/>
      <c r="W343" s="2"/>
      <c r="X343" s="3"/>
      <c r="Y343" s="2"/>
      <c r="Z343" s="2"/>
    </row>
    <row r="344" spans="1:26" ht="16.5" customHeight="1" x14ac:dyDescent="0.25">
      <c r="A344" s="52"/>
      <c r="B344" s="2"/>
      <c r="C344" s="3"/>
      <c r="D344" s="3"/>
      <c r="E344" s="3"/>
      <c r="F344" s="3"/>
      <c r="G344" s="3"/>
      <c r="H344" s="3"/>
      <c r="I344" s="3"/>
      <c r="J344" s="3"/>
      <c r="K344" s="3"/>
      <c r="L344" s="3"/>
      <c r="M344" s="3"/>
      <c r="N344" s="3"/>
      <c r="O344" s="3"/>
      <c r="P344" s="3"/>
      <c r="Q344" s="3"/>
      <c r="R344" s="3"/>
      <c r="S344" s="3"/>
      <c r="T344" s="2"/>
      <c r="U344" s="2"/>
      <c r="V344" s="2"/>
      <c r="W344" s="2"/>
      <c r="X344" s="3"/>
      <c r="Y344" s="2"/>
      <c r="Z344" s="2"/>
    </row>
    <row r="345" spans="1:26" ht="16.5" customHeight="1" x14ac:dyDescent="0.25">
      <c r="A345" s="52"/>
      <c r="B345" s="2"/>
      <c r="C345" s="3"/>
      <c r="D345" s="3"/>
      <c r="E345" s="3"/>
      <c r="F345" s="3"/>
      <c r="G345" s="3"/>
      <c r="H345" s="3"/>
      <c r="I345" s="3"/>
      <c r="J345" s="3"/>
      <c r="K345" s="3"/>
      <c r="L345" s="3"/>
      <c r="M345" s="3"/>
      <c r="N345" s="3"/>
      <c r="O345" s="3"/>
      <c r="P345" s="3"/>
      <c r="Q345" s="3"/>
      <c r="R345" s="3"/>
      <c r="S345" s="3"/>
      <c r="T345" s="2"/>
      <c r="U345" s="2"/>
      <c r="V345" s="2"/>
      <c r="W345" s="2"/>
      <c r="X345" s="3"/>
      <c r="Y345" s="2"/>
      <c r="Z345" s="2"/>
    </row>
    <row r="346" spans="1:26" ht="16.5" customHeight="1" x14ac:dyDescent="0.25">
      <c r="A346" s="52"/>
      <c r="B346" s="2"/>
      <c r="C346" s="3"/>
      <c r="D346" s="3"/>
      <c r="E346" s="3"/>
      <c r="F346" s="3"/>
      <c r="G346" s="3"/>
      <c r="H346" s="3"/>
      <c r="I346" s="3"/>
      <c r="J346" s="3"/>
      <c r="K346" s="3"/>
      <c r="L346" s="3"/>
      <c r="M346" s="3"/>
      <c r="N346" s="3"/>
      <c r="O346" s="3"/>
      <c r="P346" s="3"/>
      <c r="Q346" s="3"/>
      <c r="R346" s="3"/>
      <c r="S346" s="3"/>
      <c r="T346" s="2"/>
      <c r="U346" s="2"/>
      <c r="V346" s="2"/>
      <c r="W346" s="2"/>
      <c r="X346" s="3"/>
      <c r="Y346" s="2"/>
      <c r="Z346" s="2"/>
    </row>
    <row r="347" spans="1:26" ht="16.5" customHeight="1" x14ac:dyDescent="0.25">
      <c r="A347" s="52"/>
      <c r="B347" s="2"/>
      <c r="C347" s="3"/>
      <c r="D347" s="3"/>
      <c r="E347" s="3"/>
      <c r="F347" s="3"/>
      <c r="G347" s="3"/>
      <c r="H347" s="3"/>
      <c r="I347" s="3"/>
      <c r="J347" s="3"/>
      <c r="K347" s="3"/>
      <c r="L347" s="3"/>
      <c r="M347" s="3"/>
      <c r="N347" s="3"/>
      <c r="O347" s="3"/>
      <c r="P347" s="3"/>
      <c r="Q347" s="3"/>
      <c r="R347" s="3"/>
      <c r="S347" s="3"/>
      <c r="T347" s="2"/>
      <c r="U347" s="2"/>
      <c r="V347" s="2"/>
      <c r="W347" s="2"/>
      <c r="X347" s="3"/>
      <c r="Y347" s="2"/>
      <c r="Z347" s="2"/>
    </row>
    <row r="348" spans="1:26" ht="16.5" customHeight="1" x14ac:dyDescent="0.25">
      <c r="A348" s="52"/>
      <c r="B348" s="2"/>
      <c r="C348" s="3"/>
      <c r="D348" s="3"/>
      <c r="E348" s="3"/>
      <c r="F348" s="3"/>
      <c r="G348" s="3"/>
      <c r="H348" s="3"/>
      <c r="I348" s="3"/>
      <c r="J348" s="3"/>
      <c r="K348" s="3"/>
      <c r="L348" s="3"/>
      <c r="M348" s="3"/>
      <c r="N348" s="3"/>
      <c r="O348" s="3"/>
      <c r="P348" s="3"/>
      <c r="Q348" s="3"/>
      <c r="R348" s="3"/>
      <c r="S348" s="3"/>
      <c r="T348" s="2"/>
      <c r="U348" s="2"/>
      <c r="V348" s="2"/>
      <c r="W348" s="2"/>
      <c r="X348" s="3"/>
      <c r="Y348" s="2"/>
      <c r="Z348" s="2"/>
    </row>
    <row r="349" spans="1:26" ht="16.5" customHeight="1" x14ac:dyDescent="0.25">
      <c r="A349" s="52"/>
      <c r="B349" s="2"/>
      <c r="C349" s="3"/>
      <c r="D349" s="3"/>
      <c r="E349" s="3"/>
      <c r="F349" s="3"/>
      <c r="G349" s="3"/>
      <c r="H349" s="3"/>
      <c r="I349" s="3"/>
      <c r="J349" s="3"/>
      <c r="K349" s="3"/>
      <c r="L349" s="3"/>
      <c r="M349" s="3"/>
      <c r="N349" s="3"/>
      <c r="O349" s="3"/>
      <c r="P349" s="3"/>
      <c r="Q349" s="3"/>
      <c r="R349" s="3"/>
      <c r="S349" s="3"/>
      <c r="T349" s="2"/>
      <c r="U349" s="2"/>
      <c r="V349" s="2"/>
      <c r="W349" s="2"/>
      <c r="X349" s="3"/>
      <c r="Y349" s="2"/>
      <c r="Z349" s="2"/>
    </row>
    <row r="350" spans="1:26" ht="16.5" customHeight="1" x14ac:dyDescent="0.25">
      <c r="A350" s="52"/>
      <c r="B350" s="2"/>
      <c r="C350" s="3"/>
      <c r="D350" s="3"/>
      <c r="E350" s="3"/>
      <c r="F350" s="3"/>
      <c r="G350" s="3"/>
      <c r="H350" s="3"/>
      <c r="I350" s="3"/>
      <c r="J350" s="3"/>
      <c r="K350" s="3"/>
      <c r="L350" s="3"/>
      <c r="M350" s="3"/>
      <c r="N350" s="3"/>
      <c r="O350" s="3"/>
      <c r="P350" s="3"/>
      <c r="Q350" s="3"/>
      <c r="R350" s="3"/>
      <c r="S350" s="3"/>
      <c r="T350" s="2"/>
      <c r="U350" s="2"/>
      <c r="V350" s="2"/>
      <c r="W350" s="2"/>
      <c r="X350" s="3"/>
      <c r="Y350" s="2"/>
      <c r="Z350" s="2"/>
    </row>
    <row r="351" spans="1:26" ht="16.5" customHeight="1" x14ac:dyDescent="0.25">
      <c r="A351" s="52"/>
      <c r="B351" s="2"/>
      <c r="C351" s="3"/>
      <c r="D351" s="3"/>
      <c r="E351" s="3"/>
      <c r="F351" s="3"/>
      <c r="G351" s="3"/>
      <c r="H351" s="3"/>
      <c r="I351" s="3"/>
      <c r="J351" s="3"/>
      <c r="K351" s="3"/>
      <c r="L351" s="3"/>
      <c r="M351" s="3"/>
      <c r="N351" s="3"/>
      <c r="O351" s="3"/>
      <c r="P351" s="3"/>
      <c r="Q351" s="3"/>
      <c r="R351" s="3"/>
      <c r="S351" s="3"/>
      <c r="T351" s="2"/>
      <c r="U351" s="2"/>
      <c r="V351" s="2"/>
      <c r="W351" s="2"/>
      <c r="X351" s="3"/>
      <c r="Y351" s="2"/>
      <c r="Z351" s="2"/>
    </row>
    <row r="352" spans="1:26" ht="16.5" customHeight="1" x14ac:dyDescent="0.25">
      <c r="A352" s="52"/>
      <c r="B352" s="2"/>
      <c r="C352" s="3"/>
      <c r="D352" s="3"/>
      <c r="E352" s="3"/>
      <c r="F352" s="3"/>
      <c r="G352" s="3"/>
      <c r="H352" s="3"/>
      <c r="I352" s="3"/>
      <c r="J352" s="3"/>
      <c r="K352" s="3"/>
      <c r="L352" s="3"/>
      <c r="M352" s="3"/>
      <c r="N352" s="3"/>
      <c r="O352" s="3"/>
      <c r="P352" s="3"/>
      <c r="Q352" s="3"/>
      <c r="R352" s="3"/>
      <c r="S352" s="3"/>
      <c r="T352" s="2"/>
      <c r="U352" s="2"/>
      <c r="V352" s="2"/>
      <c r="W352" s="2"/>
      <c r="X352" s="3"/>
      <c r="Y352" s="2"/>
      <c r="Z352" s="2"/>
    </row>
    <row r="353" spans="1:26" ht="16.5" customHeight="1" x14ac:dyDescent="0.25">
      <c r="A353" s="52"/>
      <c r="B353" s="2"/>
      <c r="C353" s="3"/>
      <c r="D353" s="3"/>
      <c r="E353" s="3"/>
      <c r="F353" s="3"/>
      <c r="G353" s="3"/>
      <c r="H353" s="3"/>
      <c r="I353" s="3"/>
      <c r="J353" s="3"/>
      <c r="K353" s="3"/>
      <c r="L353" s="3"/>
      <c r="M353" s="3"/>
      <c r="N353" s="3"/>
      <c r="O353" s="3"/>
      <c r="P353" s="3"/>
      <c r="Q353" s="3"/>
      <c r="R353" s="3"/>
      <c r="S353" s="3"/>
      <c r="T353" s="2"/>
      <c r="U353" s="2"/>
      <c r="V353" s="2"/>
      <c r="W353" s="2"/>
      <c r="X353" s="3"/>
      <c r="Y353" s="2"/>
      <c r="Z353" s="2"/>
    </row>
    <row r="354" spans="1:26" ht="16.5" customHeight="1" x14ac:dyDescent="0.25">
      <c r="A354" s="52"/>
      <c r="B354" s="2"/>
      <c r="C354" s="3"/>
      <c r="D354" s="3"/>
      <c r="E354" s="3"/>
      <c r="F354" s="3"/>
      <c r="G354" s="3"/>
      <c r="H354" s="3"/>
      <c r="I354" s="3"/>
      <c r="J354" s="3"/>
      <c r="K354" s="3"/>
      <c r="L354" s="3"/>
      <c r="M354" s="3"/>
      <c r="N354" s="3"/>
      <c r="O354" s="3"/>
      <c r="P354" s="3"/>
      <c r="Q354" s="3"/>
      <c r="R354" s="3"/>
      <c r="S354" s="3"/>
      <c r="T354" s="2"/>
      <c r="U354" s="2"/>
      <c r="V354" s="2"/>
      <c r="W354" s="2"/>
      <c r="X354" s="3"/>
      <c r="Y354" s="2"/>
      <c r="Z354" s="2"/>
    </row>
    <row r="355" spans="1:26" ht="16.5" customHeight="1" x14ac:dyDescent="0.25">
      <c r="A355" s="52"/>
      <c r="B355" s="2"/>
      <c r="C355" s="3"/>
      <c r="D355" s="3"/>
      <c r="E355" s="3"/>
      <c r="F355" s="3"/>
      <c r="G355" s="3"/>
      <c r="H355" s="3"/>
      <c r="I355" s="3"/>
      <c r="J355" s="3"/>
      <c r="K355" s="3"/>
      <c r="L355" s="3"/>
      <c r="M355" s="3"/>
      <c r="N355" s="3"/>
      <c r="O355" s="3"/>
      <c r="P355" s="3"/>
      <c r="Q355" s="3"/>
      <c r="R355" s="3"/>
      <c r="S355" s="3"/>
      <c r="T355" s="2"/>
      <c r="U355" s="2"/>
      <c r="V355" s="2"/>
      <c r="W355" s="2"/>
      <c r="X355" s="3"/>
      <c r="Y355" s="2"/>
      <c r="Z355" s="2"/>
    </row>
    <row r="356" spans="1:26" ht="16.5" customHeight="1" x14ac:dyDescent="0.25">
      <c r="A356" s="52"/>
      <c r="B356" s="2"/>
      <c r="C356" s="3"/>
      <c r="D356" s="3"/>
      <c r="E356" s="3"/>
      <c r="F356" s="3"/>
      <c r="G356" s="3"/>
      <c r="H356" s="3"/>
      <c r="I356" s="3"/>
      <c r="J356" s="3"/>
      <c r="K356" s="3"/>
      <c r="L356" s="3"/>
      <c r="M356" s="3"/>
      <c r="N356" s="3"/>
      <c r="O356" s="3"/>
      <c r="P356" s="3"/>
      <c r="Q356" s="3"/>
      <c r="R356" s="3"/>
      <c r="S356" s="3"/>
      <c r="T356" s="2"/>
      <c r="U356" s="2"/>
      <c r="V356" s="2"/>
      <c r="W356" s="2"/>
      <c r="X356" s="3"/>
      <c r="Y356" s="2"/>
      <c r="Z356" s="2"/>
    </row>
    <row r="357" spans="1:26" ht="16.5" customHeight="1" x14ac:dyDescent="0.25">
      <c r="A357" s="52"/>
      <c r="B357" s="2"/>
      <c r="C357" s="3"/>
      <c r="D357" s="3"/>
      <c r="E357" s="3"/>
      <c r="F357" s="3"/>
      <c r="G357" s="3"/>
      <c r="H357" s="3"/>
      <c r="I357" s="3"/>
      <c r="J357" s="3"/>
      <c r="K357" s="3"/>
      <c r="L357" s="3"/>
      <c r="M357" s="3"/>
      <c r="N357" s="3"/>
      <c r="O357" s="3"/>
      <c r="P357" s="3"/>
      <c r="Q357" s="3"/>
      <c r="R357" s="3"/>
      <c r="S357" s="3"/>
      <c r="T357" s="2"/>
      <c r="U357" s="2"/>
      <c r="V357" s="2"/>
      <c r="W357" s="2"/>
      <c r="X357" s="3"/>
      <c r="Y357" s="2"/>
      <c r="Z357" s="2"/>
    </row>
    <row r="358" spans="1:26" ht="16.5" customHeight="1" x14ac:dyDescent="0.25">
      <c r="A358" s="52"/>
      <c r="B358" s="2"/>
      <c r="C358" s="3"/>
      <c r="D358" s="3"/>
      <c r="E358" s="3"/>
      <c r="F358" s="3"/>
      <c r="G358" s="3"/>
      <c r="H358" s="3"/>
      <c r="I358" s="3"/>
      <c r="J358" s="3"/>
      <c r="K358" s="3"/>
      <c r="L358" s="3"/>
      <c r="M358" s="3"/>
      <c r="N358" s="3"/>
      <c r="O358" s="3"/>
      <c r="P358" s="3"/>
      <c r="Q358" s="3"/>
      <c r="R358" s="3"/>
      <c r="S358" s="3"/>
      <c r="T358" s="2"/>
      <c r="U358" s="2"/>
      <c r="V358" s="2"/>
      <c r="W358" s="2"/>
      <c r="X358" s="3"/>
      <c r="Y358" s="2"/>
      <c r="Z358" s="2"/>
    </row>
    <row r="359" spans="1:26" ht="16.5" customHeight="1" x14ac:dyDescent="0.25">
      <c r="A359" s="52"/>
      <c r="B359" s="2"/>
      <c r="C359" s="3"/>
      <c r="D359" s="3"/>
      <c r="E359" s="3"/>
      <c r="F359" s="3"/>
      <c r="G359" s="3"/>
      <c r="H359" s="3"/>
      <c r="I359" s="3"/>
      <c r="J359" s="3"/>
      <c r="K359" s="3"/>
      <c r="L359" s="3"/>
      <c r="M359" s="3"/>
      <c r="N359" s="3"/>
      <c r="O359" s="3"/>
      <c r="P359" s="3"/>
      <c r="Q359" s="3"/>
      <c r="R359" s="3"/>
      <c r="S359" s="3"/>
      <c r="T359" s="2"/>
      <c r="U359" s="2"/>
      <c r="V359" s="2"/>
      <c r="W359" s="2"/>
      <c r="X359" s="3"/>
      <c r="Y359" s="2"/>
      <c r="Z359" s="2"/>
    </row>
    <row r="360" spans="1:26" ht="16.5" customHeight="1" x14ac:dyDescent="0.25">
      <c r="A360" s="52"/>
      <c r="B360" s="2"/>
      <c r="C360" s="3"/>
      <c r="D360" s="3"/>
      <c r="E360" s="3"/>
      <c r="F360" s="3"/>
      <c r="G360" s="3"/>
      <c r="H360" s="3"/>
      <c r="I360" s="3"/>
      <c r="J360" s="3"/>
      <c r="K360" s="3"/>
      <c r="L360" s="3"/>
      <c r="M360" s="3"/>
      <c r="N360" s="3"/>
      <c r="O360" s="3"/>
      <c r="P360" s="3"/>
      <c r="Q360" s="3"/>
      <c r="R360" s="3"/>
      <c r="S360" s="3"/>
      <c r="T360" s="2"/>
      <c r="U360" s="2"/>
      <c r="V360" s="2"/>
      <c r="W360" s="2"/>
      <c r="X360" s="3"/>
      <c r="Y360" s="2"/>
      <c r="Z360" s="2"/>
    </row>
    <row r="361" spans="1:26" ht="16.5" customHeight="1" x14ac:dyDescent="0.25">
      <c r="A361" s="52"/>
      <c r="B361" s="2"/>
      <c r="C361" s="3"/>
      <c r="D361" s="3"/>
      <c r="E361" s="3"/>
      <c r="F361" s="3"/>
      <c r="G361" s="3"/>
      <c r="H361" s="3"/>
      <c r="I361" s="3"/>
      <c r="J361" s="3"/>
      <c r="K361" s="3"/>
      <c r="L361" s="3"/>
      <c r="M361" s="3"/>
      <c r="N361" s="3"/>
      <c r="O361" s="3"/>
      <c r="P361" s="3"/>
      <c r="Q361" s="3"/>
      <c r="R361" s="3"/>
      <c r="S361" s="3"/>
      <c r="T361" s="2"/>
      <c r="U361" s="2"/>
      <c r="V361" s="2"/>
      <c r="W361" s="2"/>
      <c r="X361" s="3"/>
      <c r="Y361" s="2"/>
      <c r="Z361" s="2"/>
    </row>
    <row r="362" spans="1:26" ht="16.5" customHeight="1" x14ac:dyDescent="0.25">
      <c r="A362" s="52"/>
      <c r="B362" s="2"/>
      <c r="C362" s="3"/>
      <c r="D362" s="3"/>
      <c r="E362" s="3"/>
      <c r="F362" s="3"/>
      <c r="G362" s="3"/>
      <c r="H362" s="3"/>
      <c r="I362" s="3"/>
      <c r="J362" s="3"/>
      <c r="K362" s="3"/>
      <c r="L362" s="3"/>
      <c r="M362" s="3"/>
      <c r="N362" s="3"/>
      <c r="O362" s="3"/>
      <c r="P362" s="3"/>
      <c r="Q362" s="3"/>
      <c r="R362" s="3"/>
      <c r="S362" s="3"/>
      <c r="T362" s="2"/>
      <c r="U362" s="2"/>
      <c r="V362" s="2"/>
      <c r="W362" s="2"/>
      <c r="X362" s="3"/>
      <c r="Y362" s="2"/>
      <c r="Z362" s="2"/>
    </row>
    <row r="363" spans="1:26" ht="16.5" customHeight="1" x14ac:dyDescent="0.25">
      <c r="A363" s="52"/>
      <c r="B363" s="2"/>
      <c r="C363" s="3"/>
      <c r="D363" s="3"/>
      <c r="E363" s="3"/>
      <c r="F363" s="3"/>
      <c r="G363" s="3"/>
      <c r="H363" s="3"/>
      <c r="I363" s="3"/>
      <c r="J363" s="3"/>
      <c r="K363" s="3"/>
      <c r="L363" s="3"/>
      <c r="M363" s="3"/>
      <c r="N363" s="3"/>
      <c r="O363" s="3"/>
      <c r="P363" s="3"/>
      <c r="Q363" s="3"/>
      <c r="R363" s="3"/>
      <c r="S363" s="3"/>
      <c r="T363" s="2"/>
      <c r="U363" s="2"/>
      <c r="V363" s="2"/>
      <c r="W363" s="2"/>
      <c r="X363" s="3"/>
      <c r="Y363" s="2"/>
      <c r="Z363" s="2"/>
    </row>
    <row r="364" spans="1:26" ht="16.5" customHeight="1" x14ac:dyDescent="0.25">
      <c r="A364" s="52"/>
      <c r="B364" s="2"/>
      <c r="C364" s="3"/>
      <c r="D364" s="3"/>
      <c r="E364" s="3"/>
      <c r="F364" s="3"/>
      <c r="G364" s="3"/>
      <c r="H364" s="3"/>
      <c r="I364" s="3"/>
      <c r="J364" s="3"/>
      <c r="K364" s="3"/>
      <c r="L364" s="3"/>
      <c r="M364" s="3"/>
      <c r="N364" s="3"/>
      <c r="O364" s="3"/>
      <c r="P364" s="3"/>
      <c r="Q364" s="3"/>
      <c r="R364" s="3"/>
      <c r="S364" s="3"/>
      <c r="T364" s="2"/>
      <c r="U364" s="2"/>
      <c r="V364" s="2"/>
      <c r="W364" s="2"/>
      <c r="X364" s="3"/>
      <c r="Y364" s="2"/>
      <c r="Z364" s="2"/>
    </row>
    <row r="365" spans="1:26" ht="16.5" customHeight="1" x14ac:dyDescent="0.25">
      <c r="A365" s="52"/>
      <c r="B365" s="2"/>
      <c r="C365" s="3"/>
      <c r="D365" s="3"/>
      <c r="E365" s="3"/>
      <c r="F365" s="3"/>
      <c r="G365" s="3"/>
      <c r="H365" s="3"/>
      <c r="I365" s="3"/>
      <c r="J365" s="3"/>
      <c r="K365" s="3"/>
      <c r="L365" s="3"/>
      <c r="M365" s="3"/>
      <c r="N365" s="3"/>
      <c r="O365" s="3"/>
      <c r="P365" s="3"/>
      <c r="Q365" s="3"/>
      <c r="R365" s="3"/>
      <c r="S365" s="3"/>
      <c r="T365" s="2"/>
      <c r="U365" s="2"/>
      <c r="V365" s="2"/>
      <c r="W365" s="2"/>
      <c r="X365" s="3"/>
      <c r="Y365" s="2"/>
      <c r="Z365" s="2"/>
    </row>
    <row r="366" spans="1:26" ht="16.5" customHeight="1" x14ac:dyDescent="0.25">
      <c r="A366" s="52"/>
      <c r="B366" s="2"/>
      <c r="C366" s="3"/>
      <c r="D366" s="3"/>
      <c r="E366" s="3"/>
      <c r="F366" s="3"/>
      <c r="G366" s="3"/>
      <c r="H366" s="3"/>
      <c r="I366" s="3"/>
      <c r="J366" s="3"/>
      <c r="K366" s="3"/>
      <c r="L366" s="3"/>
      <c r="M366" s="3"/>
      <c r="N366" s="3"/>
      <c r="O366" s="3"/>
      <c r="P366" s="3"/>
      <c r="Q366" s="3"/>
      <c r="R366" s="3"/>
      <c r="S366" s="3"/>
      <c r="T366" s="2"/>
      <c r="U366" s="2"/>
      <c r="V366" s="2"/>
      <c r="W366" s="2"/>
      <c r="X366" s="3"/>
      <c r="Y366" s="2"/>
      <c r="Z366" s="2"/>
    </row>
    <row r="367" spans="1:26" ht="16.5" customHeight="1" x14ac:dyDescent="0.25">
      <c r="A367" s="52"/>
      <c r="B367" s="2"/>
      <c r="C367" s="3"/>
      <c r="D367" s="3"/>
      <c r="E367" s="3"/>
      <c r="F367" s="3"/>
      <c r="G367" s="3"/>
      <c r="H367" s="3"/>
      <c r="I367" s="3"/>
      <c r="J367" s="3"/>
      <c r="K367" s="3"/>
      <c r="L367" s="3"/>
      <c r="M367" s="3"/>
      <c r="N367" s="3"/>
      <c r="O367" s="3"/>
      <c r="P367" s="3"/>
      <c r="Q367" s="3"/>
      <c r="R367" s="3"/>
      <c r="S367" s="3"/>
      <c r="T367" s="2"/>
      <c r="U367" s="2"/>
      <c r="V367" s="2"/>
      <c r="W367" s="2"/>
      <c r="X367" s="3"/>
      <c r="Y367" s="2"/>
      <c r="Z367" s="2"/>
    </row>
    <row r="368" spans="1:26" ht="16.5" customHeight="1" x14ac:dyDescent="0.25">
      <c r="A368" s="52"/>
      <c r="B368" s="2"/>
      <c r="C368" s="3"/>
      <c r="D368" s="3"/>
      <c r="E368" s="3"/>
      <c r="F368" s="3"/>
      <c r="G368" s="3"/>
      <c r="H368" s="3"/>
      <c r="I368" s="3"/>
      <c r="J368" s="3"/>
      <c r="K368" s="3"/>
      <c r="L368" s="3"/>
      <c r="M368" s="3"/>
      <c r="N368" s="3"/>
      <c r="O368" s="3"/>
      <c r="P368" s="3"/>
      <c r="Q368" s="3"/>
      <c r="R368" s="3"/>
      <c r="S368" s="3"/>
      <c r="T368" s="2"/>
      <c r="U368" s="2"/>
      <c r="V368" s="2"/>
      <c r="W368" s="2"/>
      <c r="X368" s="3"/>
      <c r="Y368" s="2"/>
      <c r="Z368" s="2"/>
    </row>
    <row r="369" spans="1:26" ht="16.5" customHeight="1" x14ac:dyDescent="0.25">
      <c r="A369" s="52"/>
      <c r="B369" s="2"/>
      <c r="C369" s="3"/>
      <c r="D369" s="3"/>
      <c r="E369" s="3"/>
      <c r="F369" s="3"/>
      <c r="G369" s="3"/>
      <c r="H369" s="3"/>
      <c r="I369" s="3"/>
      <c r="J369" s="3"/>
      <c r="K369" s="3"/>
      <c r="L369" s="3"/>
      <c r="M369" s="3"/>
      <c r="N369" s="3"/>
      <c r="O369" s="3"/>
      <c r="P369" s="3"/>
      <c r="Q369" s="3"/>
      <c r="R369" s="3"/>
      <c r="S369" s="3"/>
      <c r="T369" s="2"/>
      <c r="U369" s="2"/>
      <c r="V369" s="2"/>
      <c r="W369" s="2"/>
      <c r="X369" s="3"/>
      <c r="Y369" s="2"/>
      <c r="Z369" s="2"/>
    </row>
    <row r="370" spans="1:26" ht="16.5" customHeight="1" x14ac:dyDescent="0.25">
      <c r="A370" s="52"/>
      <c r="B370" s="2"/>
      <c r="C370" s="3"/>
      <c r="D370" s="3"/>
      <c r="E370" s="3"/>
      <c r="F370" s="3"/>
      <c r="G370" s="3"/>
      <c r="H370" s="3"/>
      <c r="I370" s="3"/>
      <c r="J370" s="3"/>
      <c r="K370" s="3"/>
      <c r="L370" s="3"/>
      <c r="M370" s="3"/>
      <c r="N370" s="3"/>
      <c r="O370" s="3"/>
      <c r="P370" s="3"/>
      <c r="Q370" s="3"/>
      <c r="R370" s="3"/>
      <c r="S370" s="3"/>
      <c r="T370" s="2"/>
      <c r="U370" s="2"/>
      <c r="V370" s="2"/>
      <c r="W370" s="2"/>
      <c r="X370" s="3"/>
      <c r="Y370" s="2"/>
      <c r="Z370" s="2"/>
    </row>
    <row r="371" spans="1:26" ht="16.5" customHeight="1" x14ac:dyDescent="0.25">
      <c r="A371" s="52"/>
      <c r="B371" s="2"/>
      <c r="C371" s="3"/>
      <c r="D371" s="3"/>
      <c r="E371" s="3"/>
      <c r="F371" s="3"/>
      <c r="G371" s="3"/>
      <c r="H371" s="3"/>
      <c r="I371" s="3"/>
      <c r="J371" s="3"/>
      <c r="K371" s="3"/>
      <c r="L371" s="3"/>
      <c r="M371" s="3"/>
      <c r="N371" s="3"/>
      <c r="O371" s="3"/>
      <c r="P371" s="3"/>
      <c r="Q371" s="3"/>
      <c r="R371" s="3"/>
      <c r="S371" s="3"/>
      <c r="T371" s="2"/>
      <c r="U371" s="2"/>
      <c r="V371" s="2"/>
      <c r="W371" s="2"/>
      <c r="X371" s="3"/>
      <c r="Y371" s="2"/>
      <c r="Z371" s="2"/>
    </row>
    <row r="372" spans="1:26" ht="16.5" customHeight="1" x14ac:dyDescent="0.25">
      <c r="A372" s="52"/>
      <c r="B372" s="2"/>
      <c r="C372" s="3"/>
      <c r="D372" s="3"/>
      <c r="E372" s="3"/>
      <c r="F372" s="3"/>
      <c r="G372" s="3"/>
      <c r="H372" s="3"/>
      <c r="I372" s="3"/>
      <c r="J372" s="3"/>
      <c r="K372" s="3"/>
      <c r="L372" s="3"/>
      <c r="M372" s="3"/>
      <c r="N372" s="3"/>
      <c r="O372" s="3"/>
      <c r="P372" s="3"/>
      <c r="Q372" s="3"/>
      <c r="R372" s="3"/>
      <c r="S372" s="3"/>
      <c r="T372" s="2"/>
      <c r="U372" s="2"/>
      <c r="V372" s="2"/>
      <c r="W372" s="2"/>
      <c r="X372" s="3"/>
      <c r="Y372" s="2"/>
      <c r="Z372" s="2"/>
    </row>
    <row r="373" spans="1:26" ht="16.5" customHeight="1" x14ac:dyDescent="0.25">
      <c r="A373" s="52"/>
      <c r="B373" s="2"/>
      <c r="C373" s="3"/>
      <c r="D373" s="3"/>
      <c r="E373" s="3"/>
      <c r="F373" s="3"/>
      <c r="G373" s="3"/>
      <c r="H373" s="3"/>
      <c r="I373" s="3"/>
      <c r="J373" s="3"/>
      <c r="K373" s="3"/>
      <c r="L373" s="3"/>
      <c r="M373" s="3"/>
      <c r="N373" s="3"/>
      <c r="O373" s="3"/>
      <c r="P373" s="3"/>
      <c r="Q373" s="3"/>
      <c r="R373" s="3"/>
      <c r="S373" s="3"/>
      <c r="T373" s="2"/>
      <c r="U373" s="2"/>
      <c r="V373" s="2"/>
      <c r="W373" s="2"/>
      <c r="X373" s="3"/>
      <c r="Y373" s="2"/>
      <c r="Z373" s="2"/>
    </row>
    <row r="374" spans="1:26" ht="16.5" customHeight="1" x14ac:dyDescent="0.25">
      <c r="A374" s="52"/>
      <c r="B374" s="2"/>
      <c r="C374" s="3"/>
      <c r="D374" s="3"/>
      <c r="E374" s="3"/>
      <c r="F374" s="3"/>
      <c r="G374" s="3"/>
      <c r="H374" s="3"/>
      <c r="I374" s="3"/>
      <c r="J374" s="3"/>
      <c r="K374" s="3"/>
      <c r="L374" s="3"/>
      <c r="M374" s="3"/>
      <c r="N374" s="3"/>
      <c r="O374" s="3"/>
      <c r="P374" s="3"/>
      <c r="Q374" s="3"/>
      <c r="R374" s="3"/>
      <c r="S374" s="3"/>
      <c r="T374" s="2"/>
      <c r="U374" s="2"/>
      <c r="V374" s="2"/>
      <c r="W374" s="2"/>
      <c r="X374" s="3"/>
      <c r="Y374" s="2"/>
      <c r="Z374" s="2"/>
    </row>
    <row r="375" spans="1:26" ht="16.5" customHeight="1" x14ac:dyDescent="0.25">
      <c r="A375" s="52"/>
      <c r="B375" s="2"/>
      <c r="C375" s="3"/>
      <c r="D375" s="3"/>
      <c r="E375" s="3"/>
      <c r="F375" s="3"/>
      <c r="G375" s="3"/>
      <c r="H375" s="3"/>
      <c r="I375" s="3"/>
      <c r="J375" s="3"/>
      <c r="K375" s="3"/>
      <c r="L375" s="3"/>
      <c r="M375" s="3"/>
      <c r="N375" s="3"/>
      <c r="O375" s="3"/>
      <c r="P375" s="3"/>
      <c r="Q375" s="3"/>
      <c r="R375" s="3"/>
      <c r="S375" s="3"/>
      <c r="T375" s="2"/>
      <c r="U375" s="2"/>
      <c r="V375" s="2"/>
      <c r="W375" s="2"/>
      <c r="X375" s="3"/>
      <c r="Y375" s="2"/>
      <c r="Z375" s="2"/>
    </row>
    <row r="376" spans="1:26" ht="16.5" customHeight="1" x14ac:dyDescent="0.25">
      <c r="A376" s="52"/>
      <c r="B376" s="2"/>
      <c r="C376" s="3"/>
      <c r="D376" s="3"/>
      <c r="E376" s="3"/>
      <c r="F376" s="3"/>
      <c r="G376" s="3"/>
      <c r="H376" s="3"/>
      <c r="I376" s="3"/>
      <c r="J376" s="3"/>
      <c r="K376" s="3"/>
      <c r="L376" s="3"/>
      <c r="M376" s="3"/>
      <c r="N376" s="3"/>
      <c r="O376" s="3"/>
      <c r="P376" s="3"/>
      <c r="Q376" s="3"/>
      <c r="R376" s="3"/>
      <c r="S376" s="3"/>
      <c r="T376" s="2"/>
      <c r="U376" s="2"/>
      <c r="V376" s="2"/>
      <c r="W376" s="2"/>
      <c r="X376" s="3"/>
      <c r="Y376" s="2"/>
      <c r="Z376" s="2"/>
    </row>
    <row r="377" spans="1:26" ht="16.5" customHeight="1" x14ac:dyDescent="0.25">
      <c r="A377" s="52"/>
      <c r="B377" s="2"/>
      <c r="C377" s="3"/>
      <c r="D377" s="3"/>
      <c r="E377" s="3"/>
      <c r="F377" s="3"/>
      <c r="G377" s="3"/>
      <c r="H377" s="3"/>
      <c r="I377" s="3"/>
      <c r="J377" s="3"/>
      <c r="K377" s="3"/>
      <c r="L377" s="3"/>
      <c r="M377" s="3"/>
      <c r="N377" s="3"/>
      <c r="O377" s="3"/>
      <c r="P377" s="3"/>
      <c r="Q377" s="3"/>
      <c r="R377" s="3"/>
      <c r="S377" s="3"/>
      <c r="T377" s="2"/>
      <c r="U377" s="2"/>
      <c r="V377" s="2"/>
      <c r="W377" s="2"/>
      <c r="X377" s="3"/>
      <c r="Y377" s="2"/>
      <c r="Z377" s="2"/>
    </row>
    <row r="378" spans="1:26" ht="16.5" customHeight="1" x14ac:dyDescent="0.25">
      <c r="A378" s="52"/>
      <c r="B378" s="2"/>
      <c r="C378" s="3"/>
      <c r="D378" s="3"/>
      <c r="E378" s="3"/>
      <c r="F378" s="3"/>
      <c r="G378" s="3"/>
      <c r="H378" s="3"/>
      <c r="I378" s="3"/>
      <c r="J378" s="3"/>
      <c r="K378" s="3"/>
      <c r="L378" s="3"/>
      <c r="M378" s="3"/>
      <c r="N378" s="3"/>
      <c r="O378" s="3"/>
      <c r="P378" s="3"/>
      <c r="Q378" s="3"/>
      <c r="R378" s="3"/>
      <c r="S378" s="3"/>
      <c r="T378" s="2"/>
      <c r="U378" s="2"/>
      <c r="V378" s="2"/>
      <c r="W378" s="2"/>
      <c r="X378" s="3"/>
      <c r="Y378" s="2"/>
      <c r="Z378" s="2"/>
    </row>
    <row r="379" spans="1:26" ht="16.5" customHeight="1" x14ac:dyDescent="0.25">
      <c r="A379" s="52"/>
      <c r="B379" s="2"/>
      <c r="C379" s="3"/>
      <c r="D379" s="3"/>
      <c r="E379" s="3"/>
      <c r="F379" s="3"/>
      <c r="G379" s="3"/>
      <c r="H379" s="3"/>
      <c r="I379" s="3"/>
      <c r="J379" s="3"/>
      <c r="K379" s="3"/>
      <c r="L379" s="3"/>
      <c r="M379" s="3"/>
      <c r="N379" s="3"/>
      <c r="O379" s="3"/>
      <c r="P379" s="3"/>
      <c r="Q379" s="3"/>
      <c r="R379" s="3"/>
      <c r="S379" s="3"/>
      <c r="T379" s="2"/>
      <c r="U379" s="2"/>
      <c r="V379" s="2"/>
      <c r="W379" s="2"/>
      <c r="X379" s="3"/>
      <c r="Y379" s="2"/>
      <c r="Z379" s="2"/>
    </row>
    <row r="380" spans="1:26" ht="16.5" customHeight="1" x14ac:dyDescent="0.25">
      <c r="A380" s="52"/>
      <c r="B380" s="2"/>
      <c r="C380" s="3"/>
      <c r="D380" s="3"/>
      <c r="E380" s="3"/>
      <c r="F380" s="3"/>
      <c r="G380" s="3"/>
      <c r="H380" s="3"/>
      <c r="I380" s="3"/>
      <c r="J380" s="3"/>
      <c r="K380" s="3"/>
      <c r="L380" s="3"/>
      <c r="M380" s="3"/>
      <c r="N380" s="3"/>
      <c r="O380" s="3"/>
      <c r="P380" s="3"/>
      <c r="Q380" s="3"/>
      <c r="R380" s="3"/>
      <c r="S380" s="3"/>
      <c r="T380" s="2"/>
      <c r="U380" s="2"/>
      <c r="V380" s="2"/>
      <c r="W380" s="2"/>
      <c r="X380" s="3"/>
      <c r="Y380" s="2"/>
      <c r="Z380" s="2"/>
    </row>
    <row r="381" spans="1:26" ht="16.5" customHeight="1" x14ac:dyDescent="0.25">
      <c r="A381" s="52"/>
      <c r="B381" s="2"/>
      <c r="C381" s="3"/>
      <c r="D381" s="3"/>
      <c r="E381" s="3"/>
      <c r="F381" s="3"/>
      <c r="G381" s="3"/>
      <c r="H381" s="3"/>
      <c r="I381" s="3"/>
      <c r="J381" s="3"/>
      <c r="K381" s="3"/>
      <c r="L381" s="3"/>
      <c r="M381" s="3"/>
      <c r="N381" s="3"/>
      <c r="O381" s="3"/>
      <c r="P381" s="3"/>
      <c r="Q381" s="3"/>
      <c r="R381" s="3"/>
      <c r="S381" s="3"/>
      <c r="T381" s="2"/>
      <c r="U381" s="2"/>
      <c r="V381" s="2"/>
      <c r="W381" s="2"/>
      <c r="X381" s="3"/>
      <c r="Y381" s="2"/>
      <c r="Z381" s="2"/>
    </row>
    <row r="382" spans="1:26" ht="16.5" customHeight="1" x14ac:dyDescent="0.25">
      <c r="A382" s="52"/>
      <c r="B382" s="2"/>
      <c r="C382" s="3"/>
      <c r="D382" s="3"/>
      <c r="E382" s="3"/>
      <c r="F382" s="3"/>
      <c r="G382" s="3"/>
      <c r="H382" s="3"/>
      <c r="I382" s="3"/>
      <c r="J382" s="3"/>
      <c r="K382" s="3"/>
      <c r="L382" s="3"/>
      <c r="M382" s="3"/>
      <c r="N382" s="3"/>
      <c r="O382" s="3"/>
      <c r="P382" s="3"/>
      <c r="Q382" s="3"/>
      <c r="R382" s="3"/>
      <c r="S382" s="3"/>
      <c r="T382" s="2"/>
      <c r="U382" s="2"/>
      <c r="V382" s="2"/>
      <c r="W382" s="2"/>
      <c r="X382" s="3"/>
      <c r="Y382" s="2"/>
      <c r="Z382" s="2"/>
    </row>
    <row r="383" spans="1:26" ht="16.5" customHeight="1" x14ac:dyDescent="0.25">
      <c r="A383" s="52"/>
      <c r="B383" s="2"/>
      <c r="C383" s="3"/>
      <c r="D383" s="3"/>
      <c r="E383" s="3"/>
      <c r="F383" s="3"/>
      <c r="G383" s="3"/>
      <c r="H383" s="3"/>
      <c r="I383" s="3"/>
      <c r="J383" s="3"/>
      <c r="K383" s="3"/>
      <c r="L383" s="3"/>
      <c r="M383" s="3"/>
      <c r="N383" s="3"/>
      <c r="O383" s="3"/>
      <c r="P383" s="3"/>
      <c r="Q383" s="3"/>
      <c r="R383" s="3"/>
      <c r="S383" s="3"/>
      <c r="T383" s="2"/>
      <c r="U383" s="2"/>
      <c r="V383" s="2"/>
      <c r="W383" s="2"/>
      <c r="X383" s="3"/>
      <c r="Y383" s="2"/>
      <c r="Z383" s="2"/>
    </row>
    <row r="384" spans="1:26" ht="16.5" customHeight="1" x14ac:dyDescent="0.25">
      <c r="A384" s="52"/>
      <c r="B384" s="2"/>
      <c r="C384" s="3"/>
      <c r="D384" s="3"/>
      <c r="E384" s="3"/>
      <c r="F384" s="3"/>
      <c r="G384" s="3"/>
      <c r="H384" s="3"/>
      <c r="I384" s="3"/>
      <c r="J384" s="3"/>
      <c r="K384" s="3"/>
      <c r="L384" s="3"/>
      <c r="M384" s="3"/>
      <c r="N384" s="3"/>
      <c r="O384" s="3"/>
      <c r="P384" s="3"/>
      <c r="Q384" s="3"/>
      <c r="R384" s="3"/>
      <c r="S384" s="3"/>
      <c r="T384" s="2"/>
      <c r="U384" s="2"/>
      <c r="V384" s="2"/>
      <c r="W384" s="2"/>
      <c r="X384" s="3"/>
      <c r="Y384" s="2"/>
      <c r="Z384" s="2"/>
    </row>
    <row r="385" spans="1:26" ht="16.5" customHeight="1" x14ac:dyDescent="0.25">
      <c r="A385" s="52"/>
      <c r="B385" s="2"/>
      <c r="C385" s="3"/>
      <c r="D385" s="3"/>
      <c r="E385" s="3"/>
      <c r="F385" s="3"/>
      <c r="G385" s="3"/>
      <c r="H385" s="3"/>
      <c r="I385" s="3"/>
      <c r="J385" s="3"/>
      <c r="K385" s="3"/>
      <c r="L385" s="3"/>
      <c r="M385" s="3"/>
      <c r="N385" s="3"/>
      <c r="O385" s="3"/>
      <c r="P385" s="3"/>
      <c r="Q385" s="3"/>
      <c r="R385" s="3"/>
      <c r="S385" s="3"/>
      <c r="T385" s="2"/>
      <c r="U385" s="2"/>
      <c r="V385" s="2"/>
      <c r="W385" s="2"/>
      <c r="X385" s="3"/>
      <c r="Y385" s="2"/>
      <c r="Z385" s="2"/>
    </row>
    <row r="386" spans="1:26" ht="16.5" customHeight="1" x14ac:dyDescent="0.25">
      <c r="A386" s="52"/>
      <c r="B386" s="2"/>
      <c r="C386" s="3"/>
      <c r="D386" s="3"/>
      <c r="E386" s="3"/>
      <c r="F386" s="3"/>
      <c r="G386" s="3"/>
      <c r="H386" s="3"/>
      <c r="I386" s="3"/>
      <c r="J386" s="3"/>
      <c r="K386" s="3"/>
      <c r="L386" s="3"/>
      <c r="M386" s="3"/>
      <c r="N386" s="3"/>
      <c r="O386" s="3"/>
      <c r="P386" s="3"/>
      <c r="Q386" s="3"/>
      <c r="R386" s="3"/>
      <c r="S386" s="3"/>
      <c r="T386" s="2"/>
      <c r="U386" s="2"/>
      <c r="V386" s="2"/>
      <c r="W386" s="2"/>
      <c r="X386" s="3"/>
      <c r="Y386" s="2"/>
      <c r="Z386" s="2"/>
    </row>
    <row r="387" spans="1:26" ht="16.5" customHeight="1" x14ac:dyDescent="0.25">
      <c r="A387" s="52"/>
      <c r="B387" s="2"/>
      <c r="C387" s="3"/>
      <c r="D387" s="3"/>
      <c r="E387" s="3"/>
      <c r="F387" s="3"/>
      <c r="G387" s="3"/>
      <c r="H387" s="3"/>
      <c r="I387" s="3"/>
      <c r="J387" s="3"/>
      <c r="K387" s="3"/>
      <c r="L387" s="3"/>
      <c r="M387" s="3"/>
      <c r="N387" s="3"/>
      <c r="O387" s="3"/>
      <c r="P387" s="3"/>
      <c r="Q387" s="3"/>
      <c r="R387" s="3"/>
      <c r="S387" s="3"/>
      <c r="T387" s="2"/>
      <c r="U387" s="2"/>
      <c r="V387" s="2"/>
      <c r="W387" s="2"/>
      <c r="X387" s="3"/>
      <c r="Y387" s="2"/>
      <c r="Z387" s="2"/>
    </row>
    <row r="388" spans="1:26" ht="16.5" customHeight="1" x14ac:dyDescent="0.25">
      <c r="A388" s="52"/>
      <c r="B388" s="2"/>
      <c r="C388" s="3"/>
      <c r="D388" s="3"/>
      <c r="E388" s="3"/>
      <c r="F388" s="3"/>
      <c r="G388" s="3"/>
      <c r="H388" s="3"/>
      <c r="I388" s="3"/>
      <c r="J388" s="3"/>
      <c r="K388" s="3"/>
      <c r="L388" s="3"/>
      <c r="M388" s="3"/>
      <c r="N388" s="3"/>
      <c r="O388" s="3"/>
      <c r="P388" s="3"/>
      <c r="Q388" s="3"/>
      <c r="R388" s="3"/>
      <c r="S388" s="3"/>
      <c r="T388" s="2"/>
      <c r="U388" s="2"/>
      <c r="V388" s="2"/>
      <c r="W388" s="2"/>
      <c r="X388" s="3"/>
      <c r="Y388" s="2"/>
      <c r="Z388" s="2"/>
    </row>
    <row r="389" spans="1:26" ht="16.5" customHeight="1" x14ac:dyDescent="0.25">
      <c r="A389" s="52"/>
      <c r="B389" s="2"/>
      <c r="C389" s="3"/>
      <c r="D389" s="3"/>
      <c r="E389" s="3"/>
      <c r="F389" s="3"/>
      <c r="G389" s="3"/>
      <c r="H389" s="3"/>
      <c r="I389" s="3"/>
      <c r="J389" s="3"/>
      <c r="K389" s="3"/>
      <c r="L389" s="3"/>
      <c r="M389" s="3"/>
      <c r="N389" s="3"/>
      <c r="O389" s="3"/>
      <c r="P389" s="3"/>
      <c r="Q389" s="3"/>
      <c r="R389" s="3"/>
      <c r="S389" s="3"/>
      <c r="T389" s="2"/>
      <c r="U389" s="2"/>
      <c r="V389" s="2"/>
      <c r="W389" s="2"/>
      <c r="X389" s="3"/>
      <c r="Y389" s="2"/>
      <c r="Z389" s="2"/>
    </row>
    <row r="390" spans="1:26" ht="16.5" customHeight="1" x14ac:dyDescent="0.25">
      <c r="A390" s="52"/>
      <c r="B390" s="2"/>
      <c r="C390" s="3"/>
      <c r="D390" s="3"/>
      <c r="E390" s="3"/>
      <c r="F390" s="3"/>
      <c r="G390" s="3"/>
      <c r="H390" s="3"/>
      <c r="I390" s="3"/>
      <c r="J390" s="3"/>
      <c r="K390" s="3"/>
      <c r="L390" s="3"/>
      <c r="M390" s="3"/>
      <c r="N390" s="3"/>
      <c r="O390" s="3"/>
      <c r="P390" s="3"/>
      <c r="Q390" s="3"/>
      <c r="R390" s="3"/>
      <c r="S390" s="3"/>
      <c r="T390" s="2"/>
      <c r="U390" s="2"/>
      <c r="V390" s="2"/>
      <c r="W390" s="2"/>
      <c r="X390" s="3"/>
      <c r="Y390" s="2"/>
      <c r="Z390" s="2"/>
    </row>
    <row r="391" spans="1:26" ht="16.5" customHeight="1" x14ac:dyDescent="0.25">
      <c r="A391" s="52"/>
      <c r="B391" s="2"/>
      <c r="C391" s="3"/>
      <c r="D391" s="3"/>
      <c r="E391" s="3"/>
      <c r="F391" s="3"/>
      <c r="G391" s="3"/>
      <c r="H391" s="3"/>
      <c r="I391" s="3"/>
      <c r="J391" s="3"/>
      <c r="K391" s="3"/>
      <c r="L391" s="3"/>
      <c r="M391" s="3"/>
      <c r="N391" s="3"/>
      <c r="O391" s="3"/>
      <c r="P391" s="3"/>
      <c r="Q391" s="3"/>
      <c r="R391" s="3"/>
      <c r="S391" s="3"/>
      <c r="T391" s="2"/>
      <c r="U391" s="2"/>
      <c r="V391" s="2"/>
      <c r="W391" s="2"/>
      <c r="X391" s="3"/>
      <c r="Y391" s="2"/>
      <c r="Z391" s="2"/>
    </row>
    <row r="392" spans="1:26" ht="16.5" customHeight="1" x14ac:dyDescent="0.25">
      <c r="A392" s="52"/>
      <c r="B392" s="2"/>
      <c r="C392" s="3"/>
      <c r="D392" s="3"/>
      <c r="E392" s="3"/>
      <c r="F392" s="3"/>
      <c r="G392" s="3"/>
      <c r="H392" s="3"/>
      <c r="I392" s="3"/>
      <c r="J392" s="3"/>
      <c r="K392" s="3"/>
      <c r="L392" s="3"/>
      <c r="M392" s="3"/>
      <c r="N392" s="3"/>
      <c r="O392" s="3"/>
      <c r="P392" s="3"/>
      <c r="Q392" s="3"/>
      <c r="R392" s="3"/>
      <c r="S392" s="3"/>
      <c r="T392" s="2"/>
      <c r="U392" s="2"/>
      <c r="V392" s="2"/>
      <c r="W392" s="2"/>
      <c r="X392" s="3"/>
      <c r="Y392" s="2"/>
      <c r="Z392" s="2"/>
    </row>
    <row r="393" spans="1:26" ht="16.5" customHeight="1" x14ac:dyDescent="0.25">
      <c r="A393" s="52"/>
      <c r="B393" s="2"/>
      <c r="C393" s="3"/>
      <c r="D393" s="3"/>
      <c r="E393" s="3"/>
      <c r="F393" s="3"/>
      <c r="G393" s="3"/>
      <c r="H393" s="3"/>
      <c r="I393" s="3"/>
      <c r="J393" s="3"/>
      <c r="K393" s="3"/>
      <c r="L393" s="3"/>
      <c r="M393" s="3"/>
      <c r="N393" s="3"/>
      <c r="O393" s="3"/>
      <c r="P393" s="3"/>
      <c r="Q393" s="3"/>
      <c r="R393" s="3"/>
      <c r="S393" s="3"/>
      <c r="T393" s="2"/>
      <c r="U393" s="2"/>
      <c r="V393" s="2"/>
      <c r="W393" s="2"/>
      <c r="X393" s="3"/>
      <c r="Y393" s="2"/>
      <c r="Z393" s="2"/>
    </row>
    <row r="394" spans="1:26" ht="16.5" customHeight="1" x14ac:dyDescent="0.25">
      <c r="A394" s="52"/>
      <c r="B394" s="2"/>
      <c r="C394" s="3"/>
      <c r="D394" s="3"/>
      <c r="E394" s="3"/>
      <c r="F394" s="3"/>
      <c r="G394" s="3"/>
      <c r="H394" s="3"/>
      <c r="I394" s="3"/>
      <c r="J394" s="3"/>
      <c r="K394" s="3"/>
      <c r="L394" s="3"/>
      <c r="M394" s="3"/>
      <c r="N394" s="3"/>
      <c r="O394" s="3"/>
      <c r="P394" s="3"/>
      <c r="Q394" s="3"/>
      <c r="R394" s="3"/>
      <c r="S394" s="3"/>
      <c r="T394" s="2"/>
      <c r="U394" s="2"/>
      <c r="V394" s="2"/>
      <c r="W394" s="2"/>
      <c r="X394" s="3"/>
      <c r="Y394" s="2"/>
      <c r="Z394" s="2"/>
    </row>
    <row r="395" spans="1:26" ht="16.5" customHeight="1" x14ac:dyDescent="0.25">
      <c r="A395" s="52"/>
      <c r="B395" s="2"/>
      <c r="C395" s="3"/>
      <c r="D395" s="3"/>
      <c r="E395" s="3"/>
      <c r="F395" s="3"/>
      <c r="G395" s="3"/>
      <c r="H395" s="3"/>
      <c r="I395" s="3"/>
      <c r="J395" s="3"/>
      <c r="K395" s="3"/>
      <c r="L395" s="3"/>
      <c r="M395" s="3"/>
      <c r="N395" s="3"/>
      <c r="O395" s="3"/>
      <c r="P395" s="3"/>
      <c r="Q395" s="3"/>
      <c r="R395" s="3"/>
      <c r="S395" s="3"/>
      <c r="T395" s="2"/>
      <c r="U395" s="2"/>
      <c r="V395" s="2"/>
      <c r="W395" s="2"/>
      <c r="X395" s="3"/>
      <c r="Y395" s="2"/>
      <c r="Z395" s="2"/>
    </row>
    <row r="396" spans="1:26" ht="16.5" customHeight="1" x14ac:dyDescent="0.25">
      <c r="A396" s="52"/>
      <c r="B396" s="2"/>
      <c r="C396" s="3"/>
      <c r="D396" s="3"/>
      <c r="E396" s="3"/>
      <c r="F396" s="3"/>
      <c r="G396" s="3"/>
      <c r="H396" s="3"/>
      <c r="I396" s="3"/>
      <c r="J396" s="3"/>
      <c r="K396" s="3"/>
      <c r="L396" s="3"/>
      <c r="M396" s="3"/>
      <c r="N396" s="3"/>
      <c r="O396" s="3"/>
      <c r="P396" s="3"/>
      <c r="Q396" s="3"/>
      <c r="R396" s="3"/>
      <c r="S396" s="3"/>
      <c r="T396" s="2"/>
      <c r="U396" s="2"/>
      <c r="V396" s="2"/>
      <c r="W396" s="2"/>
      <c r="X396" s="3"/>
      <c r="Y396" s="2"/>
      <c r="Z396" s="2"/>
    </row>
    <row r="397" spans="1:26" ht="16.5" customHeight="1" x14ac:dyDescent="0.25">
      <c r="A397" s="52"/>
      <c r="B397" s="2"/>
      <c r="C397" s="3"/>
      <c r="D397" s="3"/>
      <c r="E397" s="3"/>
      <c r="F397" s="3"/>
      <c r="G397" s="3"/>
      <c r="H397" s="3"/>
      <c r="I397" s="3"/>
      <c r="J397" s="3"/>
      <c r="K397" s="3"/>
      <c r="L397" s="3"/>
      <c r="M397" s="3"/>
      <c r="N397" s="3"/>
      <c r="O397" s="3"/>
      <c r="P397" s="3"/>
      <c r="Q397" s="3"/>
      <c r="R397" s="3"/>
      <c r="S397" s="3"/>
      <c r="T397" s="2"/>
      <c r="U397" s="2"/>
      <c r="V397" s="2"/>
      <c r="W397" s="2"/>
      <c r="X397" s="3"/>
      <c r="Y397" s="2"/>
      <c r="Z397" s="2"/>
    </row>
    <row r="398" spans="1:26" ht="16.5" customHeight="1" x14ac:dyDescent="0.25">
      <c r="A398" s="52"/>
      <c r="B398" s="2"/>
      <c r="C398" s="3"/>
      <c r="D398" s="3"/>
      <c r="E398" s="3"/>
      <c r="F398" s="3"/>
      <c r="G398" s="3"/>
      <c r="H398" s="3"/>
      <c r="I398" s="3"/>
      <c r="J398" s="3"/>
      <c r="K398" s="3"/>
      <c r="L398" s="3"/>
      <c r="M398" s="3"/>
      <c r="N398" s="3"/>
      <c r="O398" s="3"/>
      <c r="P398" s="3"/>
      <c r="Q398" s="3"/>
      <c r="R398" s="3"/>
      <c r="S398" s="3"/>
      <c r="T398" s="2"/>
      <c r="U398" s="2"/>
      <c r="V398" s="2"/>
      <c r="W398" s="2"/>
      <c r="X398" s="3"/>
      <c r="Y398" s="2"/>
      <c r="Z398" s="2"/>
    </row>
    <row r="399" spans="1:26" ht="16.5" customHeight="1" x14ac:dyDescent="0.25">
      <c r="A399" s="52"/>
      <c r="B399" s="2"/>
      <c r="C399" s="3"/>
      <c r="D399" s="3"/>
      <c r="E399" s="3"/>
      <c r="F399" s="3"/>
      <c r="G399" s="3"/>
      <c r="H399" s="3"/>
      <c r="I399" s="3"/>
      <c r="J399" s="3"/>
      <c r="K399" s="3"/>
      <c r="L399" s="3"/>
      <c r="M399" s="3"/>
      <c r="N399" s="3"/>
      <c r="O399" s="3"/>
      <c r="P399" s="3"/>
      <c r="Q399" s="3"/>
      <c r="R399" s="3"/>
      <c r="S399" s="3"/>
      <c r="T399" s="2"/>
      <c r="U399" s="2"/>
      <c r="V399" s="2"/>
      <c r="W399" s="2"/>
      <c r="X399" s="3"/>
      <c r="Y399" s="2"/>
      <c r="Z399" s="2"/>
    </row>
    <row r="400" spans="1:26" ht="16.5" customHeight="1" x14ac:dyDescent="0.25">
      <c r="A400" s="52"/>
      <c r="B400" s="2"/>
      <c r="C400" s="3"/>
      <c r="D400" s="3"/>
      <c r="E400" s="3"/>
      <c r="F400" s="3"/>
      <c r="G400" s="3"/>
      <c r="H400" s="3"/>
      <c r="I400" s="3"/>
      <c r="J400" s="3"/>
      <c r="K400" s="3"/>
      <c r="L400" s="3"/>
      <c r="M400" s="3"/>
      <c r="N400" s="3"/>
      <c r="O400" s="3"/>
      <c r="P400" s="3"/>
      <c r="Q400" s="3"/>
      <c r="R400" s="3"/>
      <c r="S400" s="3"/>
      <c r="T400" s="2"/>
      <c r="U400" s="2"/>
      <c r="V400" s="2"/>
      <c r="W400" s="2"/>
      <c r="X400" s="3"/>
      <c r="Y400" s="2"/>
      <c r="Z400" s="2"/>
    </row>
    <row r="401" spans="1:26" ht="16.5" customHeight="1" x14ac:dyDescent="0.25">
      <c r="A401" s="52"/>
      <c r="B401" s="2"/>
      <c r="C401" s="3"/>
      <c r="D401" s="3"/>
      <c r="E401" s="3"/>
      <c r="F401" s="3"/>
      <c r="G401" s="3"/>
      <c r="H401" s="3"/>
      <c r="I401" s="3"/>
      <c r="J401" s="3"/>
      <c r="K401" s="3"/>
      <c r="L401" s="3"/>
      <c r="M401" s="3"/>
      <c r="N401" s="3"/>
      <c r="O401" s="3"/>
      <c r="P401" s="3"/>
      <c r="Q401" s="3"/>
      <c r="R401" s="3"/>
      <c r="S401" s="3"/>
      <c r="T401" s="2"/>
      <c r="U401" s="2"/>
      <c r="V401" s="2"/>
      <c r="W401" s="2"/>
      <c r="X401" s="3"/>
      <c r="Y401" s="2"/>
      <c r="Z401" s="2"/>
    </row>
    <row r="402" spans="1:26" ht="16.5" customHeight="1" x14ac:dyDescent="0.25">
      <c r="A402" s="52"/>
      <c r="B402" s="2"/>
      <c r="C402" s="3"/>
      <c r="D402" s="3"/>
      <c r="E402" s="3"/>
      <c r="F402" s="3"/>
      <c r="G402" s="3"/>
      <c r="H402" s="3"/>
      <c r="I402" s="3"/>
      <c r="J402" s="3"/>
      <c r="K402" s="3"/>
      <c r="L402" s="3"/>
      <c r="M402" s="3"/>
      <c r="N402" s="3"/>
      <c r="O402" s="3"/>
      <c r="P402" s="3"/>
      <c r="Q402" s="3"/>
      <c r="R402" s="3"/>
      <c r="S402" s="3"/>
      <c r="T402" s="2"/>
      <c r="U402" s="2"/>
      <c r="V402" s="2"/>
      <c r="W402" s="2"/>
      <c r="X402" s="3"/>
      <c r="Y402" s="2"/>
      <c r="Z402" s="2"/>
    </row>
    <row r="403" spans="1:26" ht="16.5" customHeight="1" x14ac:dyDescent="0.25">
      <c r="A403" s="52"/>
      <c r="B403" s="2"/>
      <c r="C403" s="3"/>
      <c r="D403" s="3"/>
      <c r="E403" s="3"/>
      <c r="F403" s="3"/>
      <c r="G403" s="3"/>
      <c r="H403" s="3"/>
      <c r="I403" s="3"/>
      <c r="J403" s="3"/>
      <c r="K403" s="3"/>
      <c r="L403" s="3"/>
      <c r="M403" s="3"/>
      <c r="N403" s="3"/>
      <c r="O403" s="3"/>
      <c r="P403" s="3"/>
      <c r="Q403" s="3"/>
      <c r="R403" s="3"/>
      <c r="S403" s="3"/>
      <c r="T403" s="2"/>
      <c r="U403" s="2"/>
      <c r="V403" s="2"/>
      <c r="W403" s="2"/>
      <c r="X403" s="3"/>
      <c r="Y403" s="2"/>
      <c r="Z403" s="2"/>
    </row>
    <row r="404" spans="1:26" ht="16.5" customHeight="1" x14ac:dyDescent="0.25">
      <c r="A404" s="52"/>
      <c r="B404" s="2"/>
      <c r="C404" s="3"/>
      <c r="D404" s="3"/>
      <c r="E404" s="3"/>
      <c r="F404" s="3"/>
      <c r="G404" s="3"/>
      <c r="H404" s="3"/>
      <c r="I404" s="3"/>
      <c r="J404" s="3"/>
      <c r="K404" s="3"/>
      <c r="L404" s="3"/>
      <c r="M404" s="3"/>
      <c r="N404" s="3"/>
      <c r="O404" s="3"/>
      <c r="P404" s="3"/>
      <c r="Q404" s="3"/>
      <c r="R404" s="3"/>
      <c r="S404" s="3"/>
      <c r="T404" s="2"/>
      <c r="U404" s="2"/>
      <c r="V404" s="2"/>
      <c r="W404" s="2"/>
      <c r="X404" s="3"/>
      <c r="Y404" s="2"/>
      <c r="Z404" s="2"/>
    </row>
    <row r="405" spans="1:26" ht="16.5" customHeight="1" x14ac:dyDescent="0.25">
      <c r="A405" s="52"/>
      <c r="B405" s="2"/>
      <c r="C405" s="3"/>
      <c r="D405" s="3"/>
      <c r="E405" s="3"/>
      <c r="F405" s="3"/>
      <c r="G405" s="3"/>
      <c r="H405" s="3"/>
      <c r="I405" s="3"/>
      <c r="J405" s="3"/>
      <c r="K405" s="3"/>
      <c r="L405" s="3"/>
      <c r="M405" s="3"/>
      <c r="N405" s="3"/>
      <c r="O405" s="3"/>
      <c r="P405" s="3"/>
      <c r="Q405" s="3"/>
      <c r="R405" s="3"/>
      <c r="S405" s="3"/>
      <c r="T405" s="2"/>
      <c r="U405" s="2"/>
      <c r="V405" s="2"/>
      <c r="W405" s="2"/>
      <c r="X405" s="3"/>
      <c r="Y405" s="2"/>
      <c r="Z405" s="2"/>
    </row>
    <row r="406" spans="1:26" ht="16.5" customHeight="1" x14ac:dyDescent="0.25">
      <c r="A406" s="52"/>
      <c r="B406" s="2"/>
      <c r="C406" s="3"/>
      <c r="D406" s="3"/>
      <c r="E406" s="3"/>
      <c r="F406" s="3"/>
      <c r="G406" s="3"/>
      <c r="H406" s="3"/>
      <c r="I406" s="3"/>
      <c r="J406" s="3"/>
      <c r="K406" s="3"/>
      <c r="L406" s="3"/>
      <c r="M406" s="3"/>
      <c r="N406" s="3"/>
      <c r="O406" s="3"/>
      <c r="P406" s="3"/>
      <c r="Q406" s="3"/>
      <c r="R406" s="3"/>
      <c r="S406" s="3"/>
      <c r="T406" s="2"/>
      <c r="U406" s="2"/>
      <c r="V406" s="2"/>
      <c r="W406" s="2"/>
      <c r="X406" s="3"/>
      <c r="Y406" s="2"/>
      <c r="Z406" s="2"/>
    </row>
    <row r="407" spans="1:26" ht="16.5" customHeight="1" x14ac:dyDescent="0.25">
      <c r="A407" s="52"/>
      <c r="B407" s="2"/>
      <c r="C407" s="3"/>
      <c r="D407" s="3"/>
      <c r="E407" s="3"/>
      <c r="F407" s="3"/>
      <c r="G407" s="3"/>
      <c r="H407" s="3"/>
      <c r="I407" s="3"/>
      <c r="J407" s="3"/>
      <c r="K407" s="3"/>
      <c r="L407" s="3"/>
      <c r="M407" s="3"/>
      <c r="N407" s="3"/>
      <c r="O407" s="3"/>
      <c r="P407" s="3"/>
      <c r="Q407" s="3"/>
      <c r="R407" s="3"/>
      <c r="S407" s="3"/>
      <c r="T407" s="2"/>
      <c r="U407" s="2"/>
      <c r="V407" s="2"/>
      <c r="W407" s="2"/>
      <c r="X407" s="3"/>
      <c r="Y407" s="2"/>
      <c r="Z407" s="2"/>
    </row>
    <row r="408" spans="1:26" ht="16.5" customHeight="1" x14ac:dyDescent="0.25">
      <c r="A408" s="52"/>
      <c r="B408" s="2"/>
      <c r="C408" s="3"/>
      <c r="D408" s="3"/>
      <c r="E408" s="3"/>
      <c r="F408" s="3"/>
      <c r="G408" s="3"/>
      <c r="H408" s="3"/>
      <c r="I408" s="3"/>
      <c r="J408" s="3"/>
      <c r="K408" s="3"/>
      <c r="L408" s="3"/>
      <c r="M408" s="3"/>
      <c r="N408" s="3"/>
      <c r="O408" s="3"/>
      <c r="P408" s="3"/>
      <c r="Q408" s="3"/>
      <c r="R408" s="3"/>
      <c r="S408" s="3"/>
      <c r="T408" s="2"/>
      <c r="U408" s="2"/>
      <c r="V408" s="2"/>
      <c r="W408" s="2"/>
      <c r="X408" s="3"/>
      <c r="Y408" s="2"/>
      <c r="Z408" s="2"/>
    </row>
    <row r="409" spans="1:26" ht="16.5" customHeight="1" x14ac:dyDescent="0.25">
      <c r="A409" s="52"/>
      <c r="B409" s="2"/>
      <c r="C409" s="3"/>
      <c r="D409" s="3"/>
      <c r="E409" s="3"/>
      <c r="F409" s="3"/>
      <c r="G409" s="3"/>
      <c r="H409" s="3"/>
      <c r="I409" s="3"/>
      <c r="J409" s="3"/>
      <c r="K409" s="3"/>
      <c r="L409" s="3"/>
      <c r="M409" s="3"/>
      <c r="N409" s="3"/>
      <c r="O409" s="3"/>
      <c r="P409" s="3"/>
      <c r="Q409" s="3"/>
      <c r="R409" s="3"/>
      <c r="S409" s="3"/>
      <c r="T409" s="2"/>
      <c r="U409" s="2"/>
      <c r="V409" s="2"/>
      <c r="W409" s="2"/>
      <c r="X409" s="3"/>
      <c r="Y409" s="2"/>
      <c r="Z409" s="2"/>
    </row>
    <row r="410" spans="1:26" ht="16.5" customHeight="1" x14ac:dyDescent="0.25">
      <c r="A410" s="52"/>
      <c r="B410" s="2"/>
      <c r="C410" s="3"/>
      <c r="D410" s="3"/>
      <c r="E410" s="3"/>
      <c r="F410" s="3"/>
      <c r="G410" s="3"/>
      <c r="H410" s="3"/>
      <c r="I410" s="3"/>
      <c r="J410" s="3"/>
      <c r="K410" s="3"/>
      <c r="L410" s="3"/>
      <c r="M410" s="3"/>
      <c r="N410" s="3"/>
      <c r="O410" s="3"/>
      <c r="P410" s="3"/>
      <c r="Q410" s="3"/>
      <c r="R410" s="3"/>
      <c r="S410" s="3"/>
      <c r="T410" s="2"/>
      <c r="U410" s="2"/>
      <c r="V410" s="2"/>
      <c r="W410" s="2"/>
      <c r="X410" s="3"/>
      <c r="Y410" s="2"/>
      <c r="Z410" s="2"/>
    </row>
    <row r="411" spans="1:26" ht="16.5" customHeight="1" x14ac:dyDescent="0.25">
      <c r="A411" s="52"/>
      <c r="B411" s="2"/>
      <c r="C411" s="3"/>
      <c r="D411" s="3"/>
      <c r="E411" s="3"/>
      <c r="F411" s="3"/>
      <c r="G411" s="3"/>
      <c r="H411" s="3"/>
      <c r="I411" s="3"/>
      <c r="J411" s="3"/>
      <c r="K411" s="3"/>
      <c r="L411" s="3"/>
      <c r="M411" s="3"/>
      <c r="N411" s="3"/>
      <c r="O411" s="3"/>
      <c r="P411" s="3"/>
      <c r="Q411" s="3"/>
      <c r="R411" s="3"/>
      <c r="S411" s="3"/>
      <c r="T411" s="2"/>
      <c r="U411" s="2"/>
      <c r="V411" s="2"/>
      <c r="W411" s="2"/>
      <c r="X411" s="3"/>
      <c r="Y411" s="2"/>
      <c r="Z411" s="2"/>
    </row>
    <row r="412" spans="1:26" ht="16.5" customHeight="1" x14ac:dyDescent="0.25">
      <c r="A412" s="52"/>
      <c r="B412" s="2"/>
      <c r="C412" s="3"/>
      <c r="D412" s="3"/>
      <c r="E412" s="3"/>
      <c r="F412" s="3"/>
      <c r="G412" s="3"/>
      <c r="H412" s="3"/>
      <c r="I412" s="3"/>
      <c r="J412" s="3"/>
      <c r="K412" s="3"/>
      <c r="L412" s="3"/>
      <c r="M412" s="3"/>
      <c r="N412" s="3"/>
      <c r="O412" s="3"/>
      <c r="P412" s="3"/>
      <c r="Q412" s="3"/>
      <c r="R412" s="3"/>
      <c r="S412" s="3"/>
      <c r="T412" s="2"/>
      <c r="U412" s="2"/>
      <c r="V412" s="2"/>
      <c r="W412" s="2"/>
      <c r="X412" s="3"/>
      <c r="Y412" s="2"/>
      <c r="Z412" s="2"/>
    </row>
    <row r="413" spans="1:26" ht="16.5" customHeight="1" x14ac:dyDescent="0.25">
      <c r="A413" s="52"/>
      <c r="B413" s="2"/>
      <c r="C413" s="3"/>
      <c r="D413" s="3"/>
      <c r="E413" s="3"/>
      <c r="F413" s="3"/>
      <c r="G413" s="3"/>
      <c r="H413" s="3"/>
      <c r="I413" s="3"/>
      <c r="J413" s="3"/>
      <c r="K413" s="3"/>
      <c r="L413" s="3"/>
      <c r="M413" s="3"/>
      <c r="N413" s="3"/>
      <c r="O413" s="3"/>
      <c r="P413" s="3"/>
      <c r="Q413" s="3"/>
      <c r="R413" s="3"/>
      <c r="S413" s="3"/>
      <c r="T413" s="2"/>
      <c r="U413" s="2"/>
      <c r="V413" s="2"/>
      <c r="W413" s="2"/>
      <c r="X413" s="3"/>
      <c r="Y413" s="2"/>
      <c r="Z413" s="2"/>
    </row>
    <row r="414" spans="1:26" ht="16.5" customHeight="1" x14ac:dyDescent="0.25">
      <c r="A414" s="52"/>
      <c r="B414" s="2"/>
      <c r="C414" s="3"/>
      <c r="D414" s="3"/>
      <c r="E414" s="3"/>
      <c r="F414" s="3"/>
      <c r="G414" s="3"/>
      <c r="H414" s="3"/>
      <c r="I414" s="3"/>
      <c r="J414" s="3"/>
      <c r="K414" s="3"/>
      <c r="L414" s="3"/>
      <c r="M414" s="3"/>
      <c r="N414" s="3"/>
      <c r="O414" s="3"/>
      <c r="P414" s="3"/>
      <c r="Q414" s="3"/>
      <c r="R414" s="3"/>
      <c r="S414" s="3"/>
      <c r="T414" s="2"/>
      <c r="U414" s="2"/>
      <c r="V414" s="2"/>
      <c r="W414" s="2"/>
      <c r="X414" s="3"/>
      <c r="Y414" s="2"/>
      <c r="Z414" s="2"/>
    </row>
    <row r="415" spans="1:26" ht="16.5" customHeight="1" x14ac:dyDescent="0.25">
      <c r="A415" s="52"/>
      <c r="B415" s="2"/>
      <c r="C415" s="3"/>
      <c r="D415" s="3"/>
      <c r="E415" s="3"/>
      <c r="F415" s="3"/>
      <c r="G415" s="3"/>
      <c r="H415" s="3"/>
      <c r="I415" s="3"/>
      <c r="J415" s="3"/>
      <c r="K415" s="3"/>
      <c r="L415" s="3"/>
      <c r="M415" s="3"/>
      <c r="N415" s="3"/>
      <c r="O415" s="3"/>
      <c r="P415" s="3"/>
      <c r="Q415" s="3"/>
      <c r="R415" s="3"/>
      <c r="S415" s="3"/>
      <c r="T415" s="2"/>
      <c r="U415" s="2"/>
      <c r="V415" s="2"/>
      <c r="W415" s="2"/>
      <c r="X415" s="3"/>
      <c r="Y415" s="2"/>
      <c r="Z415" s="2"/>
    </row>
    <row r="416" spans="1:26" ht="16.5" customHeight="1" x14ac:dyDescent="0.25">
      <c r="A416" s="52"/>
      <c r="B416" s="2"/>
      <c r="C416" s="3"/>
      <c r="D416" s="3"/>
      <c r="E416" s="3"/>
      <c r="F416" s="3"/>
      <c r="G416" s="3"/>
      <c r="H416" s="3"/>
      <c r="I416" s="3"/>
      <c r="J416" s="3"/>
      <c r="K416" s="3"/>
      <c r="L416" s="3"/>
      <c r="M416" s="3"/>
      <c r="N416" s="3"/>
      <c r="O416" s="3"/>
      <c r="P416" s="3"/>
      <c r="Q416" s="3"/>
      <c r="R416" s="3"/>
      <c r="S416" s="3"/>
      <c r="T416" s="2"/>
      <c r="U416" s="2"/>
      <c r="V416" s="2"/>
      <c r="W416" s="2"/>
      <c r="X416" s="3"/>
      <c r="Y416" s="2"/>
      <c r="Z416" s="2"/>
    </row>
    <row r="417" spans="1:26" ht="16.5" customHeight="1" x14ac:dyDescent="0.25">
      <c r="A417" s="52"/>
      <c r="B417" s="2"/>
      <c r="C417" s="3"/>
      <c r="D417" s="3"/>
      <c r="E417" s="3"/>
      <c r="F417" s="3"/>
      <c r="G417" s="3"/>
      <c r="H417" s="3"/>
      <c r="I417" s="3"/>
      <c r="J417" s="3"/>
      <c r="K417" s="3"/>
      <c r="L417" s="3"/>
      <c r="M417" s="3"/>
      <c r="N417" s="3"/>
      <c r="O417" s="3"/>
      <c r="P417" s="3"/>
      <c r="Q417" s="3"/>
      <c r="R417" s="3"/>
      <c r="S417" s="3"/>
      <c r="T417" s="2"/>
      <c r="U417" s="2"/>
      <c r="V417" s="2"/>
      <c r="W417" s="2"/>
      <c r="X417" s="3"/>
      <c r="Y417" s="2"/>
      <c r="Z417" s="2"/>
    </row>
    <row r="418" spans="1:26" ht="16.5" customHeight="1" x14ac:dyDescent="0.25">
      <c r="A418" s="52"/>
      <c r="B418" s="2"/>
      <c r="C418" s="3"/>
      <c r="D418" s="3"/>
      <c r="E418" s="3"/>
      <c r="F418" s="3"/>
      <c r="G418" s="3"/>
      <c r="H418" s="3"/>
      <c r="I418" s="3"/>
      <c r="J418" s="3"/>
      <c r="K418" s="3"/>
      <c r="L418" s="3"/>
      <c r="M418" s="3"/>
      <c r="N418" s="3"/>
      <c r="O418" s="3"/>
      <c r="P418" s="3"/>
      <c r="Q418" s="3"/>
      <c r="R418" s="3"/>
      <c r="S418" s="3"/>
      <c r="T418" s="2"/>
      <c r="U418" s="2"/>
      <c r="V418" s="2"/>
      <c r="W418" s="2"/>
      <c r="X418" s="3"/>
      <c r="Y418" s="2"/>
      <c r="Z418" s="2"/>
    </row>
    <row r="419" spans="1:26" ht="16.5" customHeight="1" x14ac:dyDescent="0.25">
      <c r="A419" s="52"/>
      <c r="B419" s="2"/>
      <c r="C419" s="3"/>
      <c r="D419" s="3"/>
      <c r="E419" s="3"/>
      <c r="F419" s="3"/>
      <c r="G419" s="3"/>
      <c r="H419" s="3"/>
      <c r="I419" s="3"/>
      <c r="J419" s="3"/>
      <c r="K419" s="3"/>
      <c r="L419" s="3"/>
      <c r="M419" s="3"/>
      <c r="N419" s="3"/>
      <c r="O419" s="3"/>
      <c r="P419" s="3"/>
      <c r="Q419" s="3"/>
      <c r="R419" s="3"/>
      <c r="S419" s="3"/>
      <c r="T419" s="2"/>
      <c r="U419" s="2"/>
      <c r="V419" s="2"/>
      <c r="W419" s="2"/>
      <c r="X419" s="3"/>
      <c r="Y419" s="2"/>
      <c r="Z419" s="2"/>
    </row>
    <row r="420" spans="1:26" ht="16.5" customHeight="1" x14ac:dyDescent="0.25">
      <c r="A420" s="52"/>
      <c r="B420" s="2"/>
      <c r="C420" s="3"/>
      <c r="D420" s="3"/>
      <c r="E420" s="3"/>
      <c r="F420" s="3"/>
      <c r="G420" s="3"/>
      <c r="H420" s="3"/>
      <c r="I420" s="3"/>
      <c r="J420" s="3"/>
      <c r="K420" s="3"/>
      <c r="L420" s="3"/>
      <c r="M420" s="3"/>
      <c r="N420" s="3"/>
      <c r="O420" s="3"/>
      <c r="P420" s="3"/>
      <c r="Q420" s="3"/>
      <c r="R420" s="3"/>
      <c r="S420" s="3"/>
      <c r="T420" s="2"/>
      <c r="U420" s="2"/>
      <c r="V420" s="2"/>
      <c r="W420" s="2"/>
      <c r="X420" s="3"/>
      <c r="Y420" s="2"/>
      <c r="Z420" s="2"/>
    </row>
    <row r="421" spans="1:26" ht="16.5" customHeight="1" x14ac:dyDescent="0.25">
      <c r="A421" s="52"/>
      <c r="B421" s="2"/>
      <c r="C421" s="3"/>
      <c r="D421" s="3"/>
      <c r="E421" s="3"/>
      <c r="F421" s="3"/>
      <c r="G421" s="3"/>
      <c r="H421" s="3"/>
      <c r="I421" s="3"/>
      <c r="J421" s="3"/>
      <c r="K421" s="3"/>
      <c r="L421" s="3"/>
      <c r="M421" s="3"/>
      <c r="N421" s="3"/>
      <c r="O421" s="3"/>
      <c r="P421" s="3"/>
      <c r="Q421" s="3"/>
      <c r="R421" s="3"/>
      <c r="S421" s="3"/>
      <c r="T421" s="2"/>
      <c r="U421" s="2"/>
      <c r="V421" s="2"/>
      <c r="W421" s="2"/>
      <c r="X421" s="3"/>
      <c r="Y421" s="2"/>
      <c r="Z421" s="2"/>
    </row>
    <row r="422" spans="1:26" ht="16.5" customHeight="1" x14ac:dyDescent="0.25">
      <c r="A422" s="52"/>
      <c r="B422" s="2"/>
      <c r="C422" s="3"/>
      <c r="D422" s="3"/>
      <c r="E422" s="3"/>
      <c r="F422" s="3"/>
      <c r="G422" s="3"/>
      <c r="H422" s="3"/>
      <c r="I422" s="3"/>
      <c r="J422" s="3"/>
      <c r="K422" s="3"/>
      <c r="L422" s="3"/>
      <c r="M422" s="3"/>
      <c r="N422" s="3"/>
      <c r="O422" s="3"/>
      <c r="P422" s="3"/>
      <c r="Q422" s="3"/>
      <c r="R422" s="3"/>
      <c r="S422" s="3"/>
      <c r="T422" s="2"/>
      <c r="U422" s="2"/>
      <c r="V422" s="2"/>
      <c r="W422" s="2"/>
      <c r="X422" s="3"/>
      <c r="Y422" s="2"/>
      <c r="Z422" s="2"/>
    </row>
    <row r="423" spans="1:26" ht="16.5" customHeight="1" x14ac:dyDescent="0.25">
      <c r="A423" s="52"/>
      <c r="B423" s="2"/>
      <c r="C423" s="3"/>
      <c r="D423" s="3"/>
      <c r="E423" s="3"/>
      <c r="F423" s="3"/>
      <c r="G423" s="3"/>
      <c r="H423" s="3"/>
      <c r="I423" s="3"/>
      <c r="J423" s="3"/>
      <c r="K423" s="3"/>
      <c r="L423" s="3"/>
      <c r="M423" s="3"/>
      <c r="N423" s="3"/>
      <c r="O423" s="3"/>
      <c r="P423" s="3"/>
      <c r="Q423" s="3"/>
      <c r="R423" s="3"/>
      <c r="S423" s="3"/>
      <c r="T423" s="2"/>
      <c r="U423" s="2"/>
      <c r="V423" s="2"/>
      <c r="W423" s="2"/>
      <c r="X423" s="3"/>
      <c r="Y423" s="2"/>
      <c r="Z423" s="2"/>
    </row>
    <row r="424" spans="1:26" ht="16.5" customHeight="1" x14ac:dyDescent="0.25">
      <c r="A424" s="52"/>
      <c r="B424" s="2"/>
      <c r="C424" s="3"/>
      <c r="D424" s="3"/>
      <c r="E424" s="3"/>
      <c r="F424" s="3"/>
      <c r="G424" s="3"/>
      <c r="H424" s="3"/>
      <c r="I424" s="3"/>
      <c r="J424" s="3"/>
      <c r="K424" s="3"/>
      <c r="L424" s="3"/>
      <c r="M424" s="3"/>
      <c r="N424" s="3"/>
      <c r="O424" s="3"/>
      <c r="P424" s="3"/>
      <c r="Q424" s="3"/>
      <c r="R424" s="3"/>
      <c r="S424" s="3"/>
      <c r="T424" s="2"/>
      <c r="U424" s="2"/>
      <c r="V424" s="2"/>
      <c r="W424" s="2"/>
      <c r="X424" s="3"/>
      <c r="Y424" s="2"/>
      <c r="Z424" s="2"/>
    </row>
    <row r="425" spans="1:26" ht="16.5" customHeight="1" x14ac:dyDescent="0.25">
      <c r="A425" s="52"/>
      <c r="B425" s="2"/>
      <c r="C425" s="3"/>
      <c r="D425" s="3"/>
      <c r="E425" s="3"/>
      <c r="F425" s="3"/>
      <c r="G425" s="3"/>
      <c r="H425" s="3"/>
      <c r="I425" s="3"/>
      <c r="J425" s="3"/>
      <c r="K425" s="3"/>
      <c r="L425" s="3"/>
      <c r="M425" s="3"/>
      <c r="N425" s="3"/>
      <c r="O425" s="3"/>
      <c r="P425" s="3"/>
      <c r="Q425" s="3"/>
      <c r="R425" s="3"/>
      <c r="S425" s="3"/>
      <c r="T425" s="2"/>
      <c r="U425" s="2"/>
      <c r="V425" s="2"/>
      <c r="W425" s="2"/>
      <c r="X425" s="3"/>
      <c r="Y425" s="2"/>
      <c r="Z425" s="2"/>
    </row>
    <row r="426" spans="1:26" ht="16.5" customHeight="1" x14ac:dyDescent="0.25">
      <c r="A426" s="52"/>
      <c r="B426" s="2"/>
      <c r="C426" s="3"/>
      <c r="D426" s="3"/>
      <c r="E426" s="3"/>
      <c r="F426" s="3"/>
      <c r="G426" s="3"/>
      <c r="H426" s="3"/>
      <c r="I426" s="3"/>
      <c r="J426" s="3"/>
      <c r="K426" s="3"/>
      <c r="L426" s="3"/>
      <c r="M426" s="3"/>
      <c r="N426" s="3"/>
      <c r="O426" s="3"/>
      <c r="P426" s="3"/>
      <c r="Q426" s="3"/>
      <c r="R426" s="3"/>
      <c r="S426" s="3"/>
      <c r="T426" s="2"/>
      <c r="U426" s="2"/>
      <c r="V426" s="2"/>
      <c r="W426" s="2"/>
      <c r="X426" s="3"/>
      <c r="Y426" s="2"/>
      <c r="Z426" s="2"/>
    </row>
    <row r="427" spans="1:26" ht="16.5" customHeight="1" x14ac:dyDescent="0.25">
      <c r="A427" s="52"/>
      <c r="B427" s="2"/>
      <c r="C427" s="3"/>
      <c r="D427" s="3"/>
      <c r="E427" s="3"/>
      <c r="F427" s="3"/>
      <c r="G427" s="3"/>
      <c r="H427" s="3"/>
      <c r="I427" s="3"/>
      <c r="J427" s="3"/>
      <c r="K427" s="3"/>
      <c r="L427" s="3"/>
      <c r="M427" s="3"/>
      <c r="N427" s="3"/>
      <c r="O427" s="3"/>
      <c r="P427" s="3"/>
      <c r="Q427" s="3"/>
      <c r="R427" s="3"/>
      <c r="S427" s="3"/>
      <c r="T427" s="2"/>
      <c r="U427" s="2"/>
      <c r="V427" s="2"/>
      <c r="W427" s="2"/>
      <c r="X427" s="3"/>
      <c r="Y427" s="2"/>
      <c r="Z427" s="2"/>
    </row>
    <row r="428" spans="1:26" ht="16.5" customHeight="1" x14ac:dyDescent="0.25">
      <c r="A428" s="52"/>
      <c r="B428" s="2"/>
      <c r="C428" s="3"/>
      <c r="D428" s="3"/>
      <c r="E428" s="3"/>
      <c r="F428" s="3"/>
      <c r="G428" s="3"/>
      <c r="H428" s="3"/>
      <c r="I428" s="3"/>
      <c r="J428" s="3"/>
      <c r="K428" s="3"/>
      <c r="L428" s="3"/>
      <c r="M428" s="3"/>
      <c r="N428" s="3"/>
      <c r="O428" s="3"/>
      <c r="P428" s="3"/>
      <c r="Q428" s="3"/>
      <c r="R428" s="3"/>
      <c r="S428" s="3"/>
      <c r="T428" s="2"/>
      <c r="U428" s="2"/>
      <c r="V428" s="2"/>
      <c r="W428" s="2"/>
      <c r="X428" s="3"/>
      <c r="Y428" s="2"/>
      <c r="Z428" s="2"/>
    </row>
    <row r="429" spans="1:26" ht="16.5" customHeight="1" x14ac:dyDescent="0.25">
      <c r="A429" s="52"/>
      <c r="B429" s="2"/>
      <c r="C429" s="3"/>
      <c r="D429" s="3"/>
      <c r="E429" s="3"/>
      <c r="F429" s="3"/>
      <c r="G429" s="3"/>
      <c r="H429" s="3"/>
      <c r="I429" s="3"/>
      <c r="J429" s="3"/>
      <c r="K429" s="3"/>
      <c r="L429" s="3"/>
      <c r="M429" s="3"/>
      <c r="N429" s="3"/>
      <c r="O429" s="3"/>
      <c r="P429" s="3"/>
      <c r="Q429" s="3"/>
      <c r="R429" s="3"/>
      <c r="S429" s="3"/>
      <c r="T429" s="2"/>
      <c r="U429" s="2"/>
      <c r="V429" s="2"/>
      <c r="W429" s="2"/>
      <c r="X429" s="3"/>
      <c r="Y429" s="2"/>
      <c r="Z429" s="2"/>
    </row>
    <row r="430" spans="1:26" ht="16.5" customHeight="1" x14ac:dyDescent="0.25">
      <c r="A430" s="52"/>
      <c r="B430" s="2"/>
      <c r="C430" s="3"/>
      <c r="D430" s="3"/>
      <c r="E430" s="3"/>
      <c r="F430" s="3"/>
      <c r="G430" s="3"/>
      <c r="H430" s="3"/>
      <c r="I430" s="3"/>
      <c r="J430" s="3"/>
      <c r="K430" s="3"/>
      <c r="L430" s="3"/>
      <c r="M430" s="3"/>
      <c r="N430" s="3"/>
      <c r="O430" s="3"/>
      <c r="P430" s="3"/>
      <c r="Q430" s="3"/>
      <c r="R430" s="3"/>
      <c r="S430" s="3"/>
      <c r="T430" s="2"/>
      <c r="U430" s="2"/>
      <c r="V430" s="2"/>
      <c r="W430" s="2"/>
      <c r="X430" s="3"/>
      <c r="Y430" s="2"/>
      <c r="Z430" s="2"/>
    </row>
    <row r="431" spans="1:26" ht="16.5" customHeight="1" x14ac:dyDescent="0.25">
      <c r="A431" s="52"/>
      <c r="B431" s="2"/>
      <c r="C431" s="3"/>
      <c r="D431" s="3"/>
      <c r="E431" s="3"/>
      <c r="F431" s="3"/>
      <c r="G431" s="3"/>
      <c r="H431" s="3"/>
      <c r="I431" s="3"/>
      <c r="J431" s="3"/>
      <c r="K431" s="3"/>
      <c r="L431" s="3"/>
      <c r="M431" s="3"/>
      <c r="N431" s="3"/>
      <c r="O431" s="3"/>
      <c r="P431" s="3"/>
      <c r="Q431" s="3"/>
      <c r="R431" s="3"/>
      <c r="S431" s="3"/>
      <c r="T431" s="2"/>
      <c r="U431" s="2"/>
      <c r="V431" s="2"/>
      <c r="W431" s="2"/>
      <c r="X431" s="3"/>
      <c r="Y431" s="2"/>
      <c r="Z431" s="2"/>
    </row>
    <row r="432" spans="1:26" ht="16.5" customHeight="1" x14ac:dyDescent="0.25">
      <c r="A432" s="52"/>
      <c r="B432" s="2"/>
      <c r="C432" s="3"/>
      <c r="D432" s="3"/>
      <c r="E432" s="3"/>
      <c r="F432" s="3"/>
      <c r="G432" s="3"/>
      <c r="H432" s="3"/>
      <c r="I432" s="3"/>
      <c r="J432" s="3"/>
      <c r="K432" s="3"/>
      <c r="L432" s="3"/>
      <c r="M432" s="3"/>
      <c r="N432" s="3"/>
      <c r="O432" s="3"/>
      <c r="P432" s="3"/>
      <c r="Q432" s="3"/>
      <c r="R432" s="3"/>
      <c r="S432" s="3"/>
      <c r="T432" s="2"/>
      <c r="U432" s="2"/>
      <c r="V432" s="2"/>
      <c r="W432" s="2"/>
      <c r="X432" s="3"/>
      <c r="Y432" s="2"/>
      <c r="Z432" s="2"/>
    </row>
    <row r="433" spans="1:26" ht="16.5" customHeight="1" x14ac:dyDescent="0.25">
      <c r="A433" s="52"/>
      <c r="B433" s="2"/>
      <c r="C433" s="3"/>
      <c r="D433" s="3"/>
      <c r="E433" s="3"/>
      <c r="F433" s="3"/>
      <c r="G433" s="3"/>
      <c r="H433" s="3"/>
      <c r="I433" s="3"/>
      <c r="J433" s="3"/>
      <c r="K433" s="3"/>
      <c r="L433" s="3"/>
      <c r="M433" s="3"/>
      <c r="N433" s="3"/>
      <c r="O433" s="3"/>
      <c r="P433" s="3"/>
      <c r="Q433" s="3"/>
      <c r="R433" s="3"/>
      <c r="S433" s="3"/>
      <c r="T433" s="2"/>
      <c r="U433" s="2"/>
      <c r="V433" s="2"/>
      <c r="W433" s="2"/>
      <c r="X433" s="3"/>
      <c r="Y433" s="2"/>
      <c r="Z433" s="2"/>
    </row>
    <row r="434" spans="1:26" ht="16.5" customHeight="1" x14ac:dyDescent="0.25">
      <c r="A434" s="52"/>
      <c r="B434" s="2"/>
      <c r="C434" s="3"/>
      <c r="D434" s="3"/>
      <c r="E434" s="3"/>
      <c r="F434" s="3"/>
      <c r="G434" s="3"/>
      <c r="H434" s="3"/>
      <c r="I434" s="3"/>
      <c r="J434" s="3"/>
      <c r="K434" s="3"/>
      <c r="L434" s="3"/>
      <c r="M434" s="3"/>
      <c r="N434" s="3"/>
      <c r="O434" s="3"/>
      <c r="P434" s="3"/>
      <c r="Q434" s="3"/>
      <c r="R434" s="3"/>
      <c r="S434" s="3"/>
      <c r="T434" s="2"/>
      <c r="U434" s="2"/>
      <c r="V434" s="2"/>
      <c r="W434" s="2"/>
      <c r="X434" s="3"/>
      <c r="Y434" s="2"/>
      <c r="Z434" s="2"/>
    </row>
    <row r="435" spans="1:26" ht="16.5" customHeight="1" x14ac:dyDescent="0.25">
      <c r="A435" s="52"/>
      <c r="B435" s="2"/>
      <c r="C435" s="3"/>
      <c r="D435" s="3"/>
      <c r="E435" s="3"/>
      <c r="F435" s="3"/>
      <c r="G435" s="3"/>
      <c r="H435" s="3"/>
      <c r="I435" s="3"/>
      <c r="J435" s="3"/>
      <c r="K435" s="3"/>
      <c r="L435" s="3"/>
      <c r="M435" s="3"/>
      <c r="N435" s="3"/>
      <c r="O435" s="3"/>
      <c r="P435" s="3"/>
      <c r="Q435" s="3"/>
      <c r="R435" s="3"/>
      <c r="S435" s="3"/>
      <c r="T435" s="2"/>
      <c r="U435" s="2"/>
      <c r="V435" s="2"/>
      <c r="W435" s="2"/>
      <c r="X435" s="3"/>
      <c r="Y435" s="2"/>
      <c r="Z435" s="2"/>
    </row>
    <row r="436" spans="1:26" ht="16.5" customHeight="1" x14ac:dyDescent="0.25">
      <c r="A436" s="52"/>
      <c r="B436" s="2"/>
      <c r="C436" s="3"/>
      <c r="D436" s="3"/>
      <c r="E436" s="3"/>
      <c r="F436" s="3"/>
      <c r="G436" s="3"/>
      <c r="H436" s="3"/>
      <c r="I436" s="3"/>
      <c r="J436" s="3"/>
      <c r="K436" s="3"/>
      <c r="L436" s="3"/>
      <c r="M436" s="3"/>
      <c r="N436" s="3"/>
      <c r="O436" s="3"/>
      <c r="P436" s="3"/>
      <c r="Q436" s="3"/>
      <c r="R436" s="3"/>
      <c r="S436" s="3"/>
      <c r="T436" s="2"/>
      <c r="U436" s="2"/>
      <c r="V436" s="2"/>
      <c r="W436" s="2"/>
      <c r="X436" s="3"/>
      <c r="Y436" s="2"/>
      <c r="Z436" s="2"/>
    </row>
    <row r="437" spans="1:26" ht="16.5" customHeight="1" x14ac:dyDescent="0.25">
      <c r="A437" s="52"/>
      <c r="B437" s="2"/>
      <c r="C437" s="3"/>
      <c r="D437" s="3"/>
      <c r="E437" s="3"/>
      <c r="F437" s="3"/>
      <c r="G437" s="3"/>
      <c r="H437" s="3"/>
      <c r="I437" s="3"/>
      <c r="J437" s="3"/>
      <c r="K437" s="3"/>
      <c r="L437" s="3"/>
      <c r="M437" s="3"/>
      <c r="N437" s="3"/>
      <c r="O437" s="3"/>
      <c r="P437" s="3"/>
      <c r="Q437" s="3"/>
      <c r="R437" s="3"/>
      <c r="S437" s="3"/>
      <c r="T437" s="2"/>
      <c r="U437" s="2"/>
      <c r="V437" s="2"/>
      <c r="W437" s="2"/>
      <c r="X437" s="3"/>
      <c r="Y437" s="2"/>
      <c r="Z437" s="2"/>
    </row>
    <row r="438" spans="1:26" ht="16.5" customHeight="1" x14ac:dyDescent="0.25">
      <c r="A438" s="52"/>
      <c r="B438" s="2"/>
      <c r="C438" s="3"/>
      <c r="D438" s="3"/>
      <c r="E438" s="3"/>
      <c r="F438" s="3"/>
      <c r="G438" s="3"/>
      <c r="H438" s="3"/>
      <c r="I438" s="3"/>
      <c r="J438" s="3"/>
      <c r="K438" s="3"/>
      <c r="L438" s="3"/>
      <c r="M438" s="3"/>
      <c r="N438" s="3"/>
      <c r="O438" s="3"/>
      <c r="P438" s="3"/>
      <c r="Q438" s="3"/>
      <c r="R438" s="3"/>
      <c r="S438" s="3"/>
      <c r="T438" s="2"/>
      <c r="U438" s="2"/>
      <c r="V438" s="2"/>
      <c r="W438" s="2"/>
      <c r="X438" s="3"/>
      <c r="Y438" s="2"/>
      <c r="Z438" s="2"/>
    </row>
    <row r="439" spans="1:26" ht="16.5" customHeight="1" x14ac:dyDescent="0.25">
      <c r="A439" s="52"/>
      <c r="B439" s="2"/>
      <c r="C439" s="3"/>
      <c r="D439" s="3"/>
      <c r="E439" s="3"/>
      <c r="F439" s="3"/>
      <c r="G439" s="3"/>
      <c r="H439" s="3"/>
      <c r="I439" s="3"/>
      <c r="J439" s="3"/>
      <c r="K439" s="3"/>
      <c r="L439" s="3"/>
      <c r="M439" s="3"/>
      <c r="N439" s="3"/>
      <c r="O439" s="3"/>
      <c r="P439" s="3"/>
      <c r="Q439" s="3"/>
      <c r="R439" s="3"/>
      <c r="S439" s="3"/>
      <c r="T439" s="2"/>
      <c r="U439" s="2"/>
      <c r="V439" s="2"/>
      <c r="W439" s="2"/>
      <c r="X439" s="3"/>
      <c r="Y439" s="2"/>
      <c r="Z439" s="2"/>
    </row>
    <row r="440" spans="1:26" ht="16.5" customHeight="1" x14ac:dyDescent="0.25">
      <c r="A440" s="52"/>
      <c r="B440" s="2"/>
      <c r="C440" s="3"/>
      <c r="D440" s="3"/>
      <c r="E440" s="3"/>
      <c r="F440" s="3"/>
      <c r="G440" s="3"/>
      <c r="H440" s="3"/>
      <c r="I440" s="3"/>
      <c r="J440" s="3"/>
      <c r="K440" s="3"/>
      <c r="L440" s="3"/>
      <c r="M440" s="3"/>
      <c r="N440" s="3"/>
      <c r="O440" s="3"/>
      <c r="P440" s="3"/>
      <c r="Q440" s="3"/>
      <c r="R440" s="3"/>
      <c r="S440" s="3"/>
      <c r="T440" s="2"/>
      <c r="U440" s="2"/>
      <c r="V440" s="2"/>
      <c r="W440" s="2"/>
      <c r="X440" s="3"/>
      <c r="Y440" s="2"/>
      <c r="Z440" s="2"/>
    </row>
    <row r="441" spans="1:26" ht="16.5" customHeight="1" x14ac:dyDescent="0.25">
      <c r="A441" s="52"/>
      <c r="B441" s="2"/>
      <c r="C441" s="3"/>
      <c r="D441" s="3"/>
      <c r="E441" s="3"/>
      <c r="F441" s="3"/>
      <c r="G441" s="3"/>
      <c r="H441" s="3"/>
      <c r="I441" s="3"/>
      <c r="J441" s="3"/>
      <c r="K441" s="3"/>
      <c r="L441" s="3"/>
      <c r="M441" s="3"/>
      <c r="N441" s="3"/>
      <c r="O441" s="3"/>
      <c r="P441" s="3"/>
      <c r="Q441" s="3"/>
      <c r="R441" s="3"/>
      <c r="S441" s="3"/>
      <c r="T441" s="2"/>
      <c r="U441" s="2"/>
      <c r="V441" s="2"/>
      <c r="W441" s="2"/>
      <c r="X441" s="3"/>
      <c r="Y441" s="2"/>
      <c r="Z441" s="2"/>
    </row>
    <row r="442" spans="1:26" ht="16.5" customHeight="1" x14ac:dyDescent="0.25">
      <c r="A442" s="52"/>
      <c r="B442" s="2"/>
      <c r="C442" s="3"/>
      <c r="D442" s="3"/>
      <c r="E442" s="3"/>
      <c r="F442" s="3"/>
      <c r="G442" s="3"/>
      <c r="H442" s="3"/>
      <c r="I442" s="3"/>
      <c r="J442" s="3"/>
      <c r="K442" s="3"/>
      <c r="L442" s="3"/>
      <c r="M442" s="3"/>
      <c r="N442" s="3"/>
      <c r="O442" s="3"/>
      <c r="P442" s="3"/>
      <c r="Q442" s="3"/>
      <c r="R442" s="3"/>
      <c r="S442" s="3"/>
      <c r="T442" s="2"/>
      <c r="U442" s="2"/>
      <c r="V442" s="2"/>
      <c r="W442" s="2"/>
      <c r="X442" s="3"/>
      <c r="Y442" s="2"/>
      <c r="Z442" s="2"/>
    </row>
    <row r="443" spans="1:26" ht="16.5" customHeight="1" x14ac:dyDescent="0.25">
      <c r="A443" s="52"/>
      <c r="B443" s="2"/>
      <c r="C443" s="3"/>
      <c r="D443" s="3"/>
      <c r="E443" s="3"/>
      <c r="F443" s="3"/>
      <c r="G443" s="3"/>
      <c r="H443" s="3"/>
      <c r="I443" s="3"/>
      <c r="J443" s="3"/>
      <c r="K443" s="3"/>
      <c r="L443" s="3"/>
      <c r="M443" s="3"/>
      <c r="N443" s="3"/>
      <c r="O443" s="3"/>
      <c r="P443" s="3"/>
      <c r="Q443" s="3"/>
      <c r="R443" s="3"/>
      <c r="S443" s="3"/>
      <c r="T443" s="2"/>
      <c r="U443" s="2"/>
      <c r="V443" s="2"/>
      <c r="W443" s="2"/>
      <c r="X443" s="3"/>
      <c r="Y443" s="2"/>
      <c r="Z443" s="2"/>
    </row>
    <row r="444" spans="1:26" ht="16.5" customHeight="1" x14ac:dyDescent="0.25">
      <c r="A444" s="52"/>
      <c r="B444" s="2"/>
      <c r="C444" s="3"/>
      <c r="D444" s="3"/>
      <c r="E444" s="3"/>
      <c r="F444" s="3"/>
      <c r="G444" s="3"/>
      <c r="H444" s="3"/>
      <c r="I444" s="3"/>
      <c r="J444" s="3"/>
      <c r="K444" s="3"/>
      <c r="L444" s="3"/>
      <c r="M444" s="3"/>
      <c r="N444" s="3"/>
      <c r="O444" s="3"/>
      <c r="P444" s="3"/>
      <c r="Q444" s="3"/>
      <c r="R444" s="3"/>
      <c r="S444" s="3"/>
      <c r="T444" s="2"/>
      <c r="U444" s="2"/>
      <c r="V444" s="2"/>
      <c r="W444" s="2"/>
      <c r="X444" s="3"/>
      <c r="Y444" s="2"/>
      <c r="Z444" s="2"/>
    </row>
    <row r="445" spans="1:26" ht="16.5" customHeight="1" x14ac:dyDescent="0.25">
      <c r="A445" s="52"/>
      <c r="B445" s="2"/>
      <c r="C445" s="3"/>
      <c r="D445" s="3"/>
      <c r="E445" s="3"/>
      <c r="F445" s="3"/>
      <c r="G445" s="3"/>
      <c r="H445" s="3"/>
      <c r="I445" s="3"/>
      <c r="J445" s="3"/>
      <c r="K445" s="3"/>
      <c r="L445" s="3"/>
      <c r="M445" s="3"/>
      <c r="N445" s="3"/>
      <c r="O445" s="3"/>
      <c r="P445" s="3"/>
      <c r="Q445" s="3"/>
      <c r="R445" s="3"/>
      <c r="S445" s="3"/>
      <c r="T445" s="2"/>
      <c r="U445" s="2"/>
      <c r="V445" s="2"/>
      <c r="W445" s="2"/>
      <c r="X445" s="3"/>
      <c r="Y445" s="2"/>
      <c r="Z445" s="2"/>
    </row>
    <row r="446" spans="1:26" ht="16.5" customHeight="1" x14ac:dyDescent="0.25">
      <c r="A446" s="52"/>
      <c r="B446" s="2"/>
      <c r="C446" s="3"/>
      <c r="D446" s="3"/>
      <c r="E446" s="3"/>
      <c r="F446" s="3"/>
      <c r="G446" s="3"/>
      <c r="H446" s="3"/>
      <c r="I446" s="3"/>
      <c r="J446" s="3"/>
      <c r="K446" s="3"/>
      <c r="L446" s="3"/>
      <c r="M446" s="3"/>
      <c r="N446" s="3"/>
      <c r="O446" s="3"/>
      <c r="P446" s="3"/>
      <c r="Q446" s="3"/>
      <c r="R446" s="3"/>
      <c r="S446" s="3"/>
      <c r="T446" s="2"/>
      <c r="U446" s="2"/>
      <c r="V446" s="2"/>
      <c r="W446" s="2"/>
      <c r="X446" s="3"/>
      <c r="Y446" s="2"/>
      <c r="Z446" s="2"/>
    </row>
    <row r="447" spans="1:26" ht="16.5" customHeight="1" x14ac:dyDescent="0.25">
      <c r="A447" s="52"/>
      <c r="B447" s="2"/>
      <c r="C447" s="3"/>
      <c r="D447" s="3"/>
      <c r="E447" s="3"/>
      <c r="F447" s="3"/>
      <c r="G447" s="3"/>
      <c r="H447" s="3"/>
      <c r="I447" s="3"/>
      <c r="J447" s="3"/>
      <c r="K447" s="3"/>
      <c r="L447" s="3"/>
      <c r="M447" s="3"/>
      <c r="N447" s="3"/>
      <c r="O447" s="3"/>
      <c r="P447" s="3"/>
      <c r="Q447" s="3"/>
      <c r="R447" s="3"/>
      <c r="S447" s="3"/>
      <c r="T447" s="2"/>
      <c r="U447" s="2"/>
      <c r="V447" s="2"/>
      <c r="W447" s="2"/>
      <c r="X447" s="3"/>
      <c r="Y447" s="2"/>
      <c r="Z447" s="2"/>
    </row>
    <row r="448" spans="1:26" ht="16.5" customHeight="1" x14ac:dyDescent="0.25">
      <c r="A448" s="52"/>
      <c r="B448" s="2"/>
      <c r="C448" s="3"/>
      <c r="D448" s="3"/>
      <c r="E448" s="3"/>
      <c r="F448" s="3"/>
      <c r="G448" s="3"/>
      <c r="H448" s="3"/>
      <c r="I448" s="3"/>
      <c r="J448" s="3"/>
      <c r="K448" s="3"/>
      <c r="L448" s="3"/>
      <c r="M448" s="3"/>
      <c r="N448" s="3"/>
      <c r="O448" s="3"/>
      <c r="P448" s="3"/>
      <c r="Q448" s="3"/>
      <c r="R448" s="3"/>
      <c r="S448" s="3"/>
      <c r="T448" s="2"/>
      <c r="U448" s="2"/>
      <c r="V448" s="2"/>
      <c r="W448" s="2"/>
      <c r="X448" s="3"/>
      <c r="Y448" s="2"/>
      <c r="Z448" s="2"/>
    </row>
    <row r="449" spans="1:26" ht="16.5" customHeight="1" x14ac:dyDescent="0.25">
      <c r="A449" s="52"/>
      <c r="B449" s="2"/>
      <c r="C449" s="3"/>
      <c r="D449" s="3"/>
      <c r="E449" s="3"/>
      <c r="F449" s="3"/>
      <c r="G449" s="3"/>
      <c r="H449" s="3"/>
      <c r="I449" s="3"/>
      <c r="J449" s="3"/>
      <c r="K449" s="3"/>
      <c r="L449" s="3"/>
      <c r="M449" s="3"/>
      <c r="N449" s="3"/>
      <c r="O449" s="3"/>
      <c r="P449" s="3"/>
      <c r="Q449" s="3"/>
      <c r="R449" s="3"/>
      <c r="S449" s="3"/>
      <c r="T449" s="2"/>
      <c r="U449" s="2"/>
      <c r="V449" s="2"/>
      <c r="W449" s="2"/>
      <c r="X449" s="3"/>
      <c r="Y449" s="2"/>
      <c r="Z449" s="2"/>
    </row>
    <row r="450" spans="1:26" ht="16.5" customHeight="1" x14ac:dyDescent="0.25">
      <c r="A450" s="52"/>
      <c r="B450" s="2"/>
      <c r="C450" s="3"/>
      <c r="D450" s="3"/>
      <c r="E450" s="3"/>
      <c r="F450" s="3"/>
      <c r="G450" s="3"/>
      <c r="H450" s="3"/>
      <c r="I450" s="3"/>
      <c r="J450" s="3"/>
      <c r="K450" s="3"/>
      <c r="L450" s="3"/>
      <c r="M450" s="3"/>
      <c r="N450" s="3"/>
      <c r="O450" s="3"/>
      <c r="P450" s="3"/>
      <c r="Q450" s="3"/>
      <c r="R450" s="3"/>
      <c r="S450" s="3"/>
      <c r="T450" s="2"/>
      <c r="U450" s="2"/>
      <c r="V450" s="2"/>
      <c r="W450" s="2"/>
      <c r="X450" s="3"/>
      <c r="Y450" s="2"/>
      <c r="Z450" s="2"/>
    </row>
    <row r="451" spans="1:26" ht="16.5" customHeight="1" x14ac:dyDescent="0.25">
      <c r="A451" s="52"/>
      <c r="B451" s="2"/>
      <c r="C451" s="3"/>
      <c r="D451" s="3"/>
      <c r="E451" s="3"/>
      <c r="F451" s="3"/>
      <c r="G451" s="3"/>
      <c r="H451" s="3"/>
      <c r="I451" s="3"/>
      <c r="J451" s="3"/>
      <c r="K451" s="3"/>
      <c r="L451" s="3"/>
      <c r="M451" s="3"/>
      <c r="N451" s="3"/>
      <c r="O451" s="3"/>
      <c r="P451" s="3"/>
      <c r="Q451" s="3"/>
      <c r="R451" s="3"/>
      <c r="S451" s="3"/>
      <c r="T451" s="2"/>
      <c r="U451" s="2"/>
      <c r="V451" s="2"/>
      <c r="W451" s="2"/>
      <c r="X451" s="3"/>
      <c r="Y451" s="2"/>
      <c r="Z451" s="2"/>
    </row>
    <row r="452" spans="1:26" ht="16.5" customHeight="1" x14ac:dyDescent="0.25">
      <c r="A452" s="52"/>
      <c r="B452" s="2"/>
      <c r="C452" s="3"/>
      <c r="D452" s="3"/>
      <c r="E452" s="3"/>
      <c r="F452" s="3"/>
      <c r="G452" s="3"/>
      <c r="H452" s="3"/>
      <c r="I452" s="3"/>
      <c r="J452" s="3"/>
      <c r="K452" s="3"/>
      <c r="L452" s="3"/>
      <c r="M452" s="3"/>
      <c r="N452" s="3"/>
      <c r="O452" s="3"/>
      <c r="P452" s="3"/>
      <c r="Q452" s="3"/>
      <c r="R452" s="3"/>
      <c r="S452" s="3"/>
      <c r="T452" s="2"/>
      <c r="U452" s="2"/>
      <c r="V452" s="2"/>
      <c r="W452" s="2"/>
      <c r="X452" s="3"/>
      <c r="Y452" s="2"/>
      <c r="Z452" s="2"/>
    </row>
    <row r="453" spans="1:26" ht="16.5" customHeight="1" x14ac:dyDescent="0.25">
      <c r="A453" s="52"/>
      <c r="B453" s="2"/>
      <c r="C453" s="3"/>
      <c r="D453" s="3"/>
      <c r="E453" s="3"/>
      <c r="F453" s="3"/>
      <c r="G453" s="3"/>
      <c r="H453" s="3"/>
      <c r="I453" s="3"/>
      <c r="J453" s="3"/>
      <c r="K453" s="3"/>
      <c r="L453" s="3"/>
      <c r="M453" s="3"/>
      <c r="N453" s="3"/>
      <c r="O453" s="3"/>
      <c r="P453" s="3"/>
      <c r="Q453" s="3"/>
      <c r="R453" s="3"/>
      <c r="S453" s="3"/>
      <c r="T453" s="2"/>
      <c r="U453" s="2"/>
      <c r="V453" s="2"/>
      <c r="W453" s="2"/>
      <c r="X453" s="3"/>
      <c r="Y453" s="2"/>
      <c r="Z453" s="2"/>
    </row>
    <row r="454" spans="1:26" ht="16.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1:E2"/>
    <mergeCell ref="A3:B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abSelected="1" workbookViewId="0">
      <pane xSplit="5" ySplit="4" topLeftCell="F5" activePane="bottomRight" state="frozen"/>
      <selection pane="topRight" activeCell="F1" sqref="F1"/>
      <selection pane="bottomLeft" activeCell="A5" sqref="A5"/>
      <selection pane="bottomRight" activeCell="F2" sqref="F2"/>
    </sheetView>
  </sheetViews>
  <sheetFormatPr defaultColWidth="14.42578125" defaultRowHeight="15.75" customHeight="1" x14ac:dyDescent="0.2"/>
  <cols>
    <col min="1" max="1" width="10.7109375" customWidth="1"/>
    <col min="2" max="2" width="47.28515625" customWidth="1"/>
    <col min="3" max="18" width="12.85546875" customWidth="1"/>
    <col min="19" max="19" width="36.42578125" customWidth="1"/>
    <col min="20" max="23" width="14.5703125" customWidth="1"/>
    <col min="24" max="24" width="17.85546875" customWidth="1"/>
  </cols>
  <sheetData>
    <row r="1" spans="1:26" ht="16.5" customHeight="1" x14ac:dyDescent="0.25">
      <c r="A1" s="55" t="s">
        <v>284</v>
      </c>
      <c r="B1" s="56"/>
      <c r="C1" s="56"/>
      <c r="D1" s="56"/>
      <c r="E1" s="56"/>
      <c r="F1" s="1"/>
      <c r="G1" s="1"/>
      <c r="H1" s="1"/>
      <c r="I1" s="1"/>
      <c r="J1" s="1"/>
      <c r="K1" s="1"/>
      <c r="L1" s="1"/>
      <c r="M1" s="1"/>
      <c r="N1" s="1"/>
      <c r="O1" s="1"/>
      <c r="P1" s="1"/>
      <c r="Q1" s="1"/>
      <c r="R1" s="1"/>
      <c r="S1" s="1"/>
      <c r="T1" s="2"/>
      <c r="U1" s="2"/>
      <c r="V1" s="2"/>
      <c r="W1" s="2"/>
      <c r="X1" s="3"/>
      <c r="Y1" s="2"/>
      <c r="Z1" s="2"/>
    </row>
    <row r="2" spans="1:26" ht="16.5" customHeight="1" x14ac:dyDescent="0.3">
      <c r="A2" s="57"/>
      <c r="B2" s="57"/>
      <c r="C2" s="57"/>
      <c r="D2" s="57"/>
      <c r="E2" s="57"/>
      <c r="F2" s="1"/>
      <c r="G2" s="1"/>
      <c r="H2" s="1"/>
      <c r="I2" s="1"/>
      <c r="J2" s="1"/>
      <c r="K2" s="1"/>
      <c r="L2" s="1"/>
      <c r="M2" s="1"/>
      <c r="N2" s="1"/>
      <c r="O2" s="1"/>
      <c r="P2" s="1"/>
      <c r="Q2" s="1"/>
      <c r="R2" s="1"/>
      <c r="S2" s="1"/>
      <c r="T2" s="4"/>
      <c r="U2" s="4"/>
      <c r="V2" s="4"/>
      <c r="W2" s="4"/>
      <c r="X2" s="5"/>
      <c r="Y2" s="4"/>
      <c r="Z2" s="4"/>
    </row>
    <row r="3" spans="1:26" ht="16.5" customHeight="1" x14ac:dyDescent="0.3">
      <c r="A3" s="58" t="s">
        <v>1</v>
      </c>
      <c r="B3" s="59"/>
      <c r="C3" s="6" t="s">
        <v>2</v>
      </c>
      <c r="D3" s="6" t="s">
        <v>3</v>
      </c>
      <c r="E3" s="6" t="s">
        <v>4</v>
      </c>
      <c r="F3" s="6" t="s">
        <v>5</v>
      </c>
      <c r="G3" s="6" t="s">
        <v>6</v>
      </c>
      <c r="H3" s="6" t="s">
        <v>7</v>
      </c>
      <c r="I3" s="6" t="s">
        <v>8</v>
      </c>
      <c r="J3" s="6" t="s">
        <v>9</v>
      </c>
      <c r="K3" s="6" t="s">
        <v>10</v>
      </c>
      <c r="L3" s="6" t="s">
        <v>11</v>
      </c>
      <c r="M3" s="6" t="s">
        <v>12</v>
      </c>
      <c r="N3" s="6" t="s">
        <v>13</v>
      </c>
      <c r="O3" s="6" t="s">
        <v>14</v>
      </c>
      <c r="P3" s="6" t="s">
        <v>15</v>
      </c>
      <c r="Q3" s="6" t="s">
        <v>16</v>
      </c>
      <c r="R3" s="6" t="s">
        <v>17</v>
      </c>
      <c r="S3" s="6" t="s">
        <v>18</v>
      </c>
      <c r="T3" s="4"/>
      <c r="U3" s="4"/>
      <c r="V3" s="4"/>
      <c r="W3" s="4"/>
      <c r="X3" s="6" t="s">
        <v>19</v>
      </c>
      <c r="Y3" s="4"/>
      <c r="Z3" s="4"/>
    </row>
    <row r="4" spans="1:26" ht="16.5" customHeight="1" x14ac:dyDescent="0.2">
      <c r="A4" s="7" t="s">
        <v>20</v>
      </c>
      <c r="B4" s="8" t="s">
        <v>21</v>
      </c>
      <c r="C4" s="9">
        <f t="shared" ref="C4:R4" si="0">C5+C75+C109+C159+C190</f>
        <v>68246.010000000009</v>
      </c>
      <c r="D4" s="9">
        <f t="shared" si="0"/>
        <v>40.18</v>
      </c>
      <c r="E4" s="9">
        <f t="shared" si="0"/>
        <v>68286.19</v>
      </c>
      <c r="F4" s="9">
        <f t="shared" si="0"/>
        <v>55910.087000000007</v>
      </c>
      <c r="G4" s="9">
        <f t="shared" si="0"/>
        <v>2713.8337699999997</v>
      </c>
      <c r="H4" s="9">
        <f t="shared" si="0"/>
        <v>1376.731462</v>
      </c>
      <c r="I4" s="9">
        <f t="shared" si="0"/>
        <v>540.93688999999995</v>
      </c>
      <c r="J4" s="9">
        <f t="shared" si="0"/>
        <v>1200.0484919999999</v>
      </c>
      <c r="K4" s="9">
        <f t="shared" si="0"/>
        <v>512.61694</v>
      </c>
      <c r="L4" s="9">
        <f t="shared" si="0"/>
        <v>1050.3089</v>
      </c>
      <c r="M4" s="9">
        <f t="shared" si="0"/>
        <v>1886.4382599999999</v>
      </c>
      <c r="N4" s="9">
        <f t="shared" si="0"/>
        <v>660.88427000000001</v>
      </c>
      <c r="O4" s="9">
        <f t="shared" si="0"/>
        <v>841.7328</v>
      </c>
      <c r="P4" s="9">
        <f t="shared" si="0"/>
        <v>714.16932999999995</v>
      </c>
      <c r="Q4" s="9">
        <f t="shared" si="0"/>
        <v>878.40513999999996</v>
      </c>
      <c r="R4" s="9">
        <f t="shared" si="0"/>
        <v>68286.193254000013</v>
      </c>
      <c r="S4" s="9"/>
      <c r="T4" s="10"/>
      <c r="U4" s="10"/>
      <c r="V4" s="10"/>
      <c r="W4" s="10"/>
      <c r="X4" s="9">
        <f>X5+X75+X109+X159+X190</f>
        <v>-3.2540000002576619E-3</v>
      </c>
      <c r="Y4" s="10"/>
      <c r="Z4" s="10"/>
    </row>
    <row r="5" spans="1:26" ht="16.5" customHeight="1" x14ac:dyDescent="0.2">
      <c r="A5" s="11" t="s">
        <v>22</v>
      </c>
      <c r="B5" s="12" t="s">
        <v>23</v>
      </c>
      <c r="C5" s="13">
        <f t="shared" ref="C5:R5" si="1">C6+C25+C28+C40+C44+C52+C63+C74</f>
        <v>18513.150000000001</v>
      </c>
      <c r="D5" s="13">
        <f t="shared" si="1"/>
        <v>0</v>
      </c>
      <c r="E5" s="13">
        <f t="shared" si="1"/>
        <v>18513.150000000001</v>
      </c>
      <c r="F5" s="13">
        <f t="shared" si="1"/>
        <v>13323.820000000002</v>
      </c>
      <c r="G5" s="13">
        <f t="shared" si="1"/>
        <v>1109.6272799999999</v>
      </c>
      <c r="H5" s="13">
        <f t="shared" si="1"/>
        <v>579.64164199999993</v>
      </c>
      <c r="I5" s="13">
        <f t="shared" si="1"/>
        <v>269.13882000000001</v>
      </c>
      <c r="J5" s="13">
        <f t="shared" si="1"/>
        <v>546.56564200000003</v>
      </c>
      <c r="K5" s="13">
        <f t="shared" si="1"/>
        <v>213.17282</v>
      </c>
      <c r="L5" s="13">
        <f t="shared" si="1"/>
        <v>484.06123000000008</v>
      </c>
      <c r="M5" s="13">
        <f t="shared" si="1"/>
        <v>759.59845999999993</v>
      </c>
      <c r="N5" s="13">
        <f t="shared" si="1"/>
        <v>281.20081999999996</v>
      </c>
      <c r="O5" s="13">
        <f t="shared" si="1"/>
        <v>327.57322999999997</v>
      </c>
      <c r="P5" s="13">
        <f t="shared" si="1"/>
        <v>236.44481999999999</v>
      </c>
      <c r="Q5" s="13">
        <f t="shared" si="1"/>
        <v>382.30923000000001</v>
      </c>
      <c r="R5" s="13">
        <f t="shared" si="1"/>
        <v>18513.153994</v>
      </c>
      <c r="S5" s="13"/>
      <c r="T5" s="10"/>
      <c r="U5" s="10"/>
      <c r="V5" s="10"/>
      <c r="W5" s="10"/>
      <c r="X5" s="13">
        <f>X6+X25+X28+X40+X44+X52+X63+X74</f>
        <v>-3.9940000001763565E-3</v>
      </c>
      <c r="Y5" s="10"/>
      <c r="Z5" s="10"/>
    </row>
    <row r="6" spans="1:26" ht="16.5" customHeight="1" x14ac:dyDescent="0.2">
      <c r="A6" s="14"/>
      <c r="B6" s="15" t="s">
        <v>24</v>
      </c>
      <c r="C6" s="16">
        <f t="shared" ref="C6:R6" si="2">SUM(C7:C24)</f>
        <v>8366.23</v>
      </c>
      <c r="D6" s="16">
        <f t="shared" si="2"/>
        <v>0</v>
      </c>
      <c r="E6" s="16">
        <f t="shared" si="2"/>
        <v>8366.23</v>
      </c>
      <c r="F6" s="16">
        <f t="shared" si="2"/>
        <v>6332.29</v>
      </c>
      <c r="G6" s="16">
        <f t="shared" si="2"/>
        <v>497.53128000000004</v>
      </c>
      <c r="H6" s="16">
        <f t="shared" si="2"/>
        <v>244.68564200000003</v>
      </c>
      <c r="I6" s="16">
        <f t="shared" si="2"/>
        <v>118.17282</v>
      </c>
      <c r="J6" s="16">
        <f t="shared" si="2"/>
        <v>224.315642</v>
      </c>
      <c r="K6" s="16">
        <f t="shared" si="2"/>
        <v>66.192819999999998</v>
      </c>
      <c r="L6" s="16">
        <f t="shared" si="2"/>
        <v>198.98923000000002</v>
      </c>
      <c r="M6" s="16">
        <f t="shared" si="2"/>
        <v>253.44845999999995</v>
      </c>
      <c r="N6" s="16">
        <f t="shared" si="2"/>
        <v>111.20282</v>
      </c>
      <c r="O6" s="16">
        <f t="shared" si="2"/>
        <v>111.60923</v>
      </c>
      <c r="P6" s="16">
        <f t="shared" si="2"/>
        <v>91.402819999999991</v>
      </c>
      <c r="Q6" s="16">
        <f t="shared" si="2"/>
        <v>116.38923</v>
      </c>
      <c r="R6" s="16">
        <f t="shared" si="2"/>
        <v>8366.2299939999994</v>
      </c>
      <c r="S6" s="16"/>
      <c r="T6" s="10"/>
      <c r="U6" s="10"/>
      <c r="V6" s="10"/>
      <c r="W6" s="10"/>
      <c r="X6" s="16">
        <f>SUM(X7:X24)</f>
        <v>5.9999999564297468E-6</v>
      </c>
      <c r="Y6" s="10"/>
      <c r="Z6" s="10"/>
    </row>
    <row r="7" spans="1:26" ht="16.5" customHeight="1" x14ac:dyDescent="0.2">
      <c r="A7" s="17">
        <v>1</v>
      </c>
      <c r="B7" s="18" t="s">
        <v>25</v>
      </c>
      <c r="C7" s="19">
        <f>'2024-25'!C7+'2025-26'!C7</f>
        <v>179.26</v>
      </c>
      <c r="D7" s="19">
        <f>'2024-25'!D7+'2025-26'!D7</f>
        <v>0</v>
      </c>
      <c r="E7" s="20">
        <f t="shared" ref="E7:E24" si="3">C7+D7</f>
        <v>179.26</v>
      </c>
      <c r="F7" s="19">
        <f>'2024-25'!F7+'2025-26'!F7</f>
        <v>0</v>
      </c>
      <c r="G7" s="19">
        <f>'2024-25'!G7+'2025-26'!G7</f>
        <v>36.771279999999997</v>
      </c>
      <c r="H7" s="19">
        <f>'2024-25'!H7+'2025-26'!H7</f>
        <v>18.385642000000001</v>
      </c>
      <c r="I7" s="19">
        <f>'2024-25'!I7+'2025-26'!I7</f>
        <v>9.1928199999999993</v>
      </c>
      <c r="J7" s="19">
        <f>'2024-25'!J7+'2025-26'!J7</f>
        <v>18.385642000000001</v>
      </c>
      <c r="K7" s="19">
        <f>'2024-25'!K7+'2025-26'!K7</f>
        <v>9.1928199999999993</v>
      </c>
      <c r="L7" s="19">
        <f>'2024-25'!L7+'2025-26'!L7</f>
        <v>13.78923</v>
      </c>
      <c r="M7" s="19">
        <f>'2024-25'!M7+'2025-26'!M7</f>
        <v>27.57846</v>
      </c>
      <c r="N7" s="19">
        <f>'2024-25'!N7+'2025-26'!N7</f>
        <v>9.1928199999999993</v>
      </c>
      <c r="O7" s="19">
        <f>'2024-25'!O7+'2025-26'!O7</f>
        <v>13.78923</v>
      </c>
      <c r="P7" s="19">
        <f>'2024-25'!P7+'2025-26'!P7</f>
        <v>9.1928199999999993</v>
      </c>
      <c r="Q7" s="19">
        <f>'2024-25'!Q7+'2025-26'!Q7</f>
        <v>13.78923</v>
      </c>
      <c r="R7" s="20">
        <f t="shared" ref="R7:R24" si="4">SUM(F7:Q7)</f>
        <v>179.25999400000003</v>
      </c>
      <c r="S7" s="19"/>
      <c r="T7" s="10"/>
      <c r="U7" s="10"/>
      <c r="V7" s="10"/>
      <c r="W7" s="10"/>
      <c r="X7" s="19">
        <f t="shared" ref="X7:X24" si="5">E7-R7</f>
        <v>5.9999999564297468E-6</v>
      </c>
      <c r="Y7" s="10"/>
      <c r="Z7" s="10"/>
    </row>
    <row r="8" spans="1:26" ht="16.5" customHeight="1" x14ac:dyDescent="0.2">
      <c r="A8" s="17">
        <v>2</v>
      </c>
      <c r="B8" s="18" t="s">
        <v>26</v>
      </c>
      <c r="C8" s="19">
        <f>'2024-25'!C8+'2025-26'!C8</f>
        <v>0</v>
      </c>
      <c r="D8" s="19">
        <f>'2024-25'!D8+'2025-26'!D8</f>
        <v>0</v>
      </c>
      <c r="E8" s="20">
        <f t="shared" si="3"/>
        <v>0</v>
      </c>
      <c r="F8" s="19">
        <f>'2024-25'!F8+'2025-26'!F8</f>
        <v>0</v>
      </c>
      <c r="G8" s="19">
        <f>'2024-25'!G8+'2025-26'!G8</f>
        <v>0</v>
      </c>
      <c r="H8" s="19">
        <f>'2024-25'!H8+'2025-26'!H8</f>
        <v>0</v>
      </c>
      <c r="I8" s="19">
        <f>'2024-25'!I8+'2025-26'!I8</f>
        <v>0</v>
      </c>
      <c r="J8" s="19">
        <f>'2024-25'!J8+'2025-26'!J8</f>
        <v>0</v>
      </c>
      <c r="K8" s="19">
        <f>'2024-25'!K8+'2025-26'!K8</f>
        <v>0</v>
      </c>
      <c r="L8" s="19">
        <f>'2024-25'!L8+'2025-26'!L8</f>
        <v>0</v>
      </c>
      <c r="M8" s="19">
        <f>'2024-25'!M8+'2025-26'!M8</f>
        <v>0</v>
      </c>
      <c r="N8" s="19">
        <f>'2024-25'!N8+'2025-26'!N8</f>
        <v>0</v>
      </c>
      <c r="O8" s="19">
        <f>'2024-25'!O8+'2025-26'!O8</f>
        <v>0</v>
      </c>
      <c r="P8" s="19">
        <f>'2024-25'!P8+'2025-26'!P8</f>
        <v>0</v>
      </c>
      <c r="Q8" s="19">
        <f>'2024-25'!Q8+'2025-26'!Q8</f>
        <v>0</v>
      </c>
      <c r="R8" s="20">
        <f t="shared" si="4"/>
        <v>0</v>
      </c>
      <c r="S8" s="19"/>
      <c r="T8" s="10"/>
      <c r="U8" s="10"/>
      <c r="V8" s="10"/>
      <c r="W8" s="10"/>
      <c r="X8" s="19">
        <f t="shared" si="5"/>
        <v>0</v>
      </c>
      <c r="Y8" s="10"/>
      <c r="Z8" s="10"/>
    </row>
    <row r="9" spans="1:26" ht="16.5" customHeight="1" x14ac:dyDescent="0.2">
      <c r="A9" s="17">
        <v>3</v>
      </c>
      <c r="B9" s="18" t="s">
        <v>27</v>
      </c>
      <c r="C9" s="19">
        <f>'2024-25'!C9+'2025-26'!C9</f>
        <v>1345.26</v>
      </c>
      <c r="D9" s="19">
        <f>'2024-25'!D9+'2025-26'!D9</f>
        <v>0</v>
      </c>
      <c r="E9" s="20">
        <f t="shared" si="3"/>
        <v>1345.26</v>
      </c>
      <c r="F9" s="19">
        <f>'2024-25'!F9+'2025-26'!F9</f>
        <v>540.26</v>
      </c>
      <c r="G9" s="19">
        <f>'2024-25'!G9+'2025-26'!G9</f>
        <v>237.46</v>
      </c>
      <c r="H9" s="19">
        <f>'2024-25'!H9+'2025-26'!H9</f>
        <v>119.64</v>
      </c>
      <c r="I9" s="19">
        <f>'2024-25'!I9+'2025-26'!I9</f>
        <v>24.26</v>
      </c>
      <c r="J9" s="19">
        <f>'2024-25'!J9+'2025-26'!J9</f>
        <v>99.58</v>
      </c>
      <c r="K9" s="19">
        <f>'2024-25'!K9+'2025-26'!K9</f>
        <v>14.78</v>
      </c>
      <c r="L9" s="19">
        <f>'2024-25'!L9+'2025-26'!L9</f>
        <v>75.52</v>
      </c>
      <c r="M9" s="19">
        <f>'2024-25'!M9+'2025-26'!M9</f>
        <v>89.2</v>
      </c>
      <c r="N9" s="19">
        <f>'2024-25'!N9+'2025-26'!N9</f>
        <v>59.7</v>
      </c>
      <c r="O9" s="19">
        <f>'2024-25'!O9+'2025-26'!O9</f>
        <v>50.3</v>
      </c>
      <c r="P9" s="19">
        <f>'2024-25'!P9+'2025-26'!P9</f>
        <v>14.34</v>
      </c>
      <c r="Q9" s="19">
        <f>'2024-25'!Q9+'2025-26'!Q9</f>
        <v>20.22</v>
      </c>
      <c r="R9" s="20">
        <f t="shared" si="4"/>
        <v>1345.26</v>
      </c>
      <c r="S9" s="19"/>
      <c r="T9" s="10"/>
      <c r="U9" s="10"/>
      <c r="V9" s="10"/>
      <c r="W9" s="10"/>
      <c r="X9" s="19">
        <f t="shared" si="5"/>
        <v>0</v>
      </c>
      <c r="Y9" s="10"/>
      <c r="Z9" s="10"/>
    </row>
    <row r="10" spans="1:26" ht="16.5" customHeight="1" x14ac:dyDescent="0.2">
      <c r="A10" s="17">
        <v>4</v>
      </c>
      <c r="B10" s="18" t="s">
        <v>28</v>
      </c>
      <c r="C10" s="19">
        <f>'2024-25'!C10+'2025-26'!C10</f>
        <v>2214.2399999999998</v>
      </c>
      <c r="D10" s="19">
        <f>'2024-25'!D10+'2025-26'!D10</f>
        <v>0</v>
      </c>
      <c r="E10" s="20">
        <f t="shared" si="3"/>
        <v>2214.2399999999998</v>
      </c>
      <c r="F10" s="19">
        <f>'2024-25'!F10+'2025-26'!F10</f>
        <v>2214.2399999999998</v>
      </c>
      <c r="G10" s="19">
        <f>'2024-25'!G10+'2025-26'!G10</f>
        <v>0</v>
      </c>
      <c r="H10" s="19">
        <f>'2024-25'!H10+'2025-26'!H10</f>
        <v>0</v>
      </c>
      <c r="I10" s="19">
        <f>'2024-25'!I10+'2025-26'!I10</f>
        <v>0</v>
      </c>
      <c r="J10" s="19">
        <f>'2024-25'!J10+'2025-26'!J10</f>
        <v>0</v>
      </c>
      <c r="K10" s="19">
        <f>'2024-25'!K10+'2025-26'!K10</f>
        <v>0</v>
      </c>
      <c r="L10" s="19">
        <f>'2024-25'!L10+'2025-26'!L10</f>
        <v>0</v>
      </c>
      <c r="M10" s="19">
        <f>'2024-25'!M10+'2025-26'!M10</f>
        <v>0</v>
      </c>
      <c r="N10" s="19">
        <f>'2024-25'!N10+'2025-26'!N10</f>
        <v>0</v>
      </c>
      <c r="O10" s="19">
        <f>'2024-25'!O10+'2025-26'!O10</f>
        <v>0</v>
      </c>
      <c r="P10" s="19">
        <f>'2024-25'!P10+'2025-26'!P10</f>
        <v>0</v>
      </c>
      <c r="Q10" s="19">
        <f>'2024-25'!Q10+'2025-26'!Q10</f>
        <v>0</v>
      </c>
      <c r="R10" s="20">
        <f t="shared" si="4"/>
        <v>2214.2399999999998</v>
      </c>
      <c r="S10" s="19"/>
      <c r="T10" s="10"/>
      <c r="U10" s="10"/>
      <c r="V10" s="10"/>
      <c r="W10" s="10"/>
      <c r="X10" s="19">
        <f t="shared" si="5"/>
        <v>0</v>
      </c>
      <c r="Y10" s="10"/>
      <c r="Z10" s="10"/>
    </row>
    <row r="11" spans="1:26" ht="16.5" customHeight="1" x14ac:dyDescent="0.2">
      <c r="A11" s="17">
        <v>5</v>
      </c>
      <c r="B11" s="18" t="s">
        <v>29</v>
      </c>
      <c r="C11" s="19">
        <f>'2024-25'!C11+'2025-26'!C11</f>
        <v>961.86</v>
      </c>
      <c r="D11" s="19">
        <f>'2024-25'!D11+'2025-26'!D11</f>
        <v>0</v>
      </c>
      <c r="E11" s="20">
        <f t="shared" si="3"/>
        <v>961.86</v>
      </c>
      <c r="F11" s="19">
        <f>'2024-25'!F11+'2025-26'!F11</f>
        <v>961.86</v>
      </c>
      <c r="G11" s="19">
        <f>'2024-25'!G11+'2025-26'!G11</f>
        <v>0</v>
      </c>
      <c r="H11" s="19">
        <f>'2024-25'!H11+'2025-26'!H11</f>
        <v>0</v>
      </c>
      <c r="I11" s="19">
        <f>'2024-25'!I11+'2025-26'!I11</f>
        <v>0</v>
      </c>
      <c r="J11" s="19">
        <f>'2024-25'!J11+'2025-26'!J11</f>
        <v>0</v>
      </c>
      <c r="K11" s="19">
        <f>'2024-25'!K11+'2025-26'!K11</f>
        <v>0</v>
      </c>
      <c r="L11" s="19">
        <f>'2024-25'!L11+'2025-26'!L11</f>
        <v>0</v>
      </c>
      <c r="M11" s="19">
        <f>'2024-25'!M11+'2025-26'!M11</f>
        <v>0</v>
      </c>
      <c r="N11" s="19">
        <f>'2024-25'!N11+'2025-26'!N11</f>
        <v>0</v>
      </c>
      <c r="O11" s="19">
        <f>'2024-25'!O11+'2025-26'!O11</f>
        <v>0</v>
      </c>
      <c r="P11" s="19">
        <f>'2024-25'!P11+'2025-26'!P11</f>
        <v>0</v>
      </c>
      <c r="Q11" s="19">
        <f>'2024-25'!Q11+'2025-26'!Q11</f>
        <v>0</v>
      </c>
      <c r="R11" s="20">
        <f t="shared" si="4"/>
        <v>961.86</v>
      </c>
      <c r="S11" s="19"/>
      <c r="T11" s="10"/>
      <c r="U11" s="10"/>
      <c r="V11" s="10"/>
      <c r="W11" s="10"/>
      <c r="X11" s="19">
        <f t="shared" si="5"/>
        <v>0</v>
      </c>
      <c r="Y11" s="10"/>
      <c r="Z11" s="10"/>
    </row>
    <row r="12" spans="1:26" ht="16.5" customHeight="1" x14ac:dyDescent="0.2">
      <c r="A12" s="17">
        <v>6</v>
      </c>
      <c r="B12" s="18" t="s">
        <v>30</v>
      </c>
      <c r="C12" s="19">
        <f>'2024-25'!C12+'2025-26'!C12</f>
        <v>611.97</v>
      </c>
      <c r="D12" s="19">
        <f>'2024-25'!D12+'2025-26'!D12</f>
        <v>0</v>
      </c>
      <c r="E12" s="20">
        <f t="shared" si="3"/>
        <v>611.97</v>
      </c>
      <c r="F12" s="19">
        <f>'2024-25'!F12+'2025-26'!F12</f>
        <v>424.17999999999995</v>
      </c>
      <c r="G12" s="19">
        <f>'2024-25'!G12+'2025-26'!G12</f>
        <v>44.71</v>
      </c>
      <c r="H12" s="19">
        <f>'2024-25'!H12+'2025-26'!H12</f>
        <v>22.86</v>
      </c>
      <c r="I12" s="19">
        <f>'2024-25'!I12+'2025-26'!I12</f>
        <v>8.7100000000000009</v>
      </c>
      <c r="J12" s="19">
        <f>'2024-25'!J12+'2025-26'!J12</f>
        <v>21.310000000000002</v>
      </c>
      <c r="K12" s="19">
        <f>'2024-25'!K12+'2025-26'!K12</f>
        <v>8.98</v>
      </c>
      <c r="L12" s="19">
        <f>'2024-25'!L12+'2025-26'!L12</f>
        <v>17.329999999999998</v>
      </c>
      <c r="M12" s="19">
        <f>'2024-25'!M12+'2025-26'!M12</f>
        <v>25.08</v>
      </c>
      <c r="N12" s="19">
        <f>'2024-25'!N12+'2025-26'!N12</f>
        <v>9.3500000000000014</v>
      </c>
      <c r="O12" s="19">
        <f>'2024-25'!O12+'2025-26'!O12</f>
        <v>10.08</v>
      </c>
      <c r="P12" s="19">
        <f>'2024-25'!P12+'2025-26'!P12</f>
        <v>8.26</v>
      </c>
      <c r="Q12" s="19">
        <f>'2024-25'!Q12+'2025-26'!Q12</f>
        <v>11.12</v>
      </c>
      <c r="R12" s="20">
        <f t="shared" si="4"/>
        <v>611.97000000000014</v>
      </c>
      <c r="S12" s="19"/>
      <c r="T12" s="10"/>
      <c r="U12" s="10"/>
      <c r="V12" s="10"/>
      <c r="W12" s="10"/>
      <c r="X12" s="19">
        <f t="shared" si="5"/>
        <v>0</v>
      </c>
      <c r="Y12" s="10"/>
      <c r="Z12" s="10"/>
    </row>
    <row r="13" spans="1:26" ht="16.5" customHeight="1" x14ac:dyDescent="0.2">
      <c r="A13" s="17">
        <v>7</v>
      </c>
      <c r="B13" s="18" t="s">
        <v>31</v>
      </c>
      <c r="C13" s="19">
        <f>'2024-25'!C13+'2025-26'!C13</f>
        <v>513.14</v>
      </c>
      <c r="D13" s="19">
        <f>'2024-25'!D13+'2025-26'!D13</f>
        <v>0</v>
      </c>
      <c r="E13" s="20">
        <f t="shared" si="3"/>
        <v>513.14</v>
      </c>
      <c r="F13" s="19">
        <f>'2024-25'!F13+'2025-26'!F13</f>
        <v>38.75</v>
      </c>
      <c r="G13" s="19">
        <f>'2024-25'!G13+'2025-26'!G13</f>
        <v>110.13</v>
      </c>
      <c r="H13" s="19">
        <f>'2024-25'!H13+'2025-26'!H13</f>
        <v>52.480000000000004</v>
      </c>
      <c r="I13" s="19">
        <f>'2024-25'!I13+'2025-26'!I13</f>
        <v>5.3699999999999992</v>
      </c>
      <c r="J13" s="19">
        <f>'2024-25'!J13+'2025-26'!J13</f>
        <v>59.8</v>
      </c>
      <c r="K13" s="19">
        <f>'2024-25'!K13+'2025-26'!K13</f>
        <v>24.759999999999998</v>
      </c>
      <c r="L13" s="19">
        <f>'2024-25'!L13+'2025-26'!L13</f>
        <v>39.93</v>
      </c>
      <c r="M13" s="19">
        <f>'2024-25'!M13+'2025-26'!M13</f>
        <v>86.76</v>
      </c>
      <c r="N13" s="19">
        <f>'2024-25'!N13+'2025-26'!N13</f>
        <v>29.18</v>
      </c>
      <c r="O13" s="19">
        <f>'2024-25'!O13+'2025-26'!O13</f>
        <v>25.64</v>
      </c>
      <c r="P13" s="19">
        <f>'2024-25'!P13+'2025-26'!P13</f>
        <v>16.78</v>
      </c>
      <c r="Q13" s="19">
        <f>'2024-25'!Q13+'2025-26'!Q13</f>
        <v>23.560000000000002</v>
      </c>
      <c r="R13" s="20">
        <f t="shared" si="4"/>
        <v>513.1400000000001</v>
      </c>
      <c r="S13" s="19"/>
      <c r="T13" s="10"/>
      <c r="U13" s="10"/>
      <c r="V13" s="10"/>
      <c r="W13" s="10"/>
      <c r="X13" s="19">
        <f t="shared" si="5"/>
        <v>0</v>
      </c>
      <c r="Y13" s="10"/>
      <c r="Z13" s="10"/>
    </row>
    <row r="14" spans="1:26" ht="16.5" customHeight="1" x14ac:dyDescent="0.2">
      <c r="A14" s="17">
        <v>8</v>
      </c>
      <c r="B14" s="18" t="s">
        <v>32</v>
      </c>
      <c r="C14" s="19">
        <f>'2024-25'!C14+'2025-26'!C14</f>
        <v>0</v>
      </c>
      <c r="D14" s="19">
        <f>'2024-25'!D14+'2025-26'!D14</f>
        <v>0</v>
      </c>
      <c r="E14" s="20">
        <f t="shared" si="3"/>
        <v>0</v>
      </c>
      <c r="F14" s="19">
        <f>'2024-25'!F14+'2025-26'!F14</f>
        <v>0</v>
      </c>
      <c r="G14" s="19">
        <f>'2024-25'!G14+'2025-26'!G14</f>
        <v>0</v>
      </c>
      <c r="H14" s="19">
        <f>'2024-25'!H14+'2025-26'!H14</f>
        <v>0</v>
      </c>
      <c r="I14" s="19">
        <f>'2024-25'!I14+'2025-26'!I14</f>
        <v>0</v>
      </c>
      <c r="J14" s="19">
        <f>'2024-25'!J14+'2025-26'!J14</f>
        <v>0</v>
      </c>
      <c r="K14" s="19">
        <f>'2024-25'!K14+'2025-26'!K14</f>
        <v>0</v>
      </c>
      <c r="L14" s="19">
        <f>'2024-25'!L14+'2025-26'!L14</f>
        <v>0</v>
      </c>
      <c r="M14" s="19">
        <f>'2024-25'!M14+'2025-26'!M14</f>
        <v>0</v>
      </c>
      <c r="N14" s="19">
        <f>'2024-25'!N14+'2025-26'!N14</f>
        <v>0</v>
      </c>
      <c r="O14" s="19">
        <f>'2024-25'!O14+'2025-26'!O14</f>
        <v>0</v>
      </c>
      <c r="P14" s="19">
        <f>'2024-25'!P14+'2025-26'!P14</f>
        <v>0</v>
      </c>
      <c r="Q14" s="19">
        <f>'2024-25'!Q14+'2025-26'!Q14</f>
        <v>0</v>
      </c>
      <c r="R14" s="20">
        <f t="shared" si="4"/>
        <v>0</v>
      </c>
      <c r="S14" s="19"/>
      <c r="T14" s="10"/>
      <c r="U14" s="10"/>
      <c r="V14" s="10"/>
      <c r="W14" s="10"/>
      <c r="X14" s="19">
        <f t="shared" si="5"/>
        <v>0</v>
      </c>
      <c r="Y14" s="10"/>
      <c r="Z14" s="10"/>
    </row>
    <row r="15" spans="1:26" ht="16.5" customHeight="1" x14ac:dyDescent="0.2">
      <c r="A15" s="17">
        <v>9</v>
      </c>
      <c r="B15" s="18" t="s">
        <v>33</v>
      </c>
      <c r="C15" s="19">
        <f>'2024-25'!C15+'2025-26'!C15</f>
        <v>34.380000000000003</v>
      </c>
      <c r="D15" s="19">
        <f>'2024-25'!D15+'2025-26'!D15</f>
        <v>0</v>
      </c>
      <c r="E15" s="20">
        <f t="shared" si="3"/>
        <v>34.380000000000003</v>
      </c>
      <c r="F15" s="19">
        <f>'2024-25'!F15+'2025-26'!F15</f>
        <v>13.2</v>
      </c>
      <c r="G15" s="19">
        <f>'2024-25'!G15+'2025-26'!G15</f>
        <v>2.42</v>
      </c>
      <c r="H15" s="19">
        <f>'2024-25'!H15+'2025-26'!H15</f>
        <v>1.74</v>
      </c>
      <c r="I15" s="19">
        <f>'2024-25'!I15+'2025-26'!I15</f>
        <v>1.92</v>
      </c>
      <c r="J15" s="19">
        <f>'2024-25'!J15+'2025-26'!J15</f>
        <v>2.06</v>
      </c>
      <c r="K15" s="19">
        <f>'2024-25'!K15+'2025-26'!K15</f>
        <v>1.78</v>
      </c>
      <c r="L15" s="19">
        <f>'2024-25'!L15+'2025-26'!L15</f>
        <v>1.96</v>
      </c>
      <c r="M15" s="19">
        <f>'2024-25'!M15+'2025-26'!M15</f>
        <v>2.14</v>
      </c>
      <c r="N15" s="19">
        <f>'2024-25'!N15+'2025-26'!N15</f>
        <v>1.78</v>
      </c>
      <c r="O15" s="19">
        <f>'2024-25'!O15+'2025-26'!O15</f>
        <v>1.92</v>
      </c>
      <c r="P15" s="19">
        <f>'2024-25'!P15+'2025-26'!P15</f>
        <v>1.64</v>
      </c>
      <c r="Q15" s="19">
        <f>'2024-25'!Q15+'2025-26'!Q15</f>
        <v>1.82</v>
      </c>
      <c r="R15" s="20">
        <f t="shared" si="4"/>
        <v>34.380000000000003</v>
      </c>
      <c r="S15" s="19"/>
      <c r="T15" s="10"/>
      <c r="U15" s="10"/>
      <c r="V15" s="10"/>
      <c r="W15" s="10"/>
      <c r="X15" s="19">
        <f t="shared" si="5"/>
        <v>0</v>
      </c>
      <c r="Y15" s="10"/>
      <c r="Z15" s="10"/>
    </row>
    <row r="16" spans="1:26" ht="16.5" customHeight="1" x14ac:dyDescent="0.2">
      <c r="A16" s="17">
        <v>10</v>
      </c>
      <c r="B16" s="18" t="s">
        <v>34</v>
      </c>
      <c r="C16" s="19">
        <f>'2024-25'!C16+'2025-26'!C16</f>
        <v>59.86</v>
      </c>
      <c r="D16" s="19">
        <f>'2024-25'!D16+'2025-26'!D16</f>
        <v>0</v>
      </c>
      <c r="E16" s="20">
        <f t="shared" si="3"/>
        <v>59.86</v>
      </c>
      <c r="F16" s="19">
        <f>'2024-25'!F16+'2025-26'!F16</f>
        <v>59.86</v>
      </c>
      <c r="G16" s="19">
        <f>'2024-25'!G16+'2025-26'!G16</f>
        <v>0</v>
      </c>
      <c r="H16" s="19">
        <f>'2024-25'!H16+'2025-26'!H16</f>
        <v>0</v>
      </c>
      <c r="I16" s="19">
        <f>'2024-25'!I16+'2025-26'!I16</f>
        <v>0</v>
      </c>
      <c r="J16" s="19">
        <f>'2024-25'!J16+'2025-26'!J16</f>
        <v>0</v>
      </c>
      <c r="K16" s="19">
        <f>'2024-25'!K16+'2025-26'!K16</f>
        <v>0</v>
      </c>
      <c r="L16" s="19">
        <f>'2024-25'!L16+'2025-26'!L16</f>
        <v>0</v>
      </c>
      <c r="M16" s="19">
        <f>'2024-25'!M16+'2025-26'!M16</f>
        <v>0</v>
      </c>
      <c r="N16" s="19">
        <f>'2024-25'!N16+'2025-26'!N16</f>
        <v>0</v>
      </c>
      <c r="O16" s="19">
        <f>'2024-25'!O16+'2025-26'!O16</f>
        <v>0</v>
      </c>
      <c r="P16" s="19">
        <f>'2024-25'!P16+'2025-26'!P16</f>
        <v>0</v>
      </c>
      <c r="Q16" s="19">
        <f>'2024-25'!Q16+'2025-26'!Q16</f>
        <v>0</v>
      </c>
      <c r="R16" s="20">
        <f t="shared" si="4"/>
        <v>59.86</v>
      </c>
      <c r="S16" s="19"/>
      <c r="T16" s="10"/>
      <c r="U16" s="10"/>
      <c r="V16" s="10"/>
      <c r="W16" s="10"/>
      <c r="X16" s="19">
        <f t="shared" si="5"/>
        <v>0</v>
      </c>
      <c r="Y16" s="10"/>
      <c r="Z16" s="10"/>
    </row>
    <row r="17" spans="1:26" ht="16.5" customHeight="1" x14ac:dyDescent="0.2">
      <c r="A17" s="17">
        <v>11</v>
      </c>
      <c r="B17" s="18" t="s">
        <v>35</v>
      </c>
      <c r="C17" s="19">
        <f>'2024-25'!C17+'2025-26'!C17</f>
        <v>330</v>
      </c>
      <c r="D17" s="19">
        <f>'2024-25'!D17+'2025-26'!D17</f>
        <v>0</v>
      </c>
      <c r="E17" s="20">
        <f t="shared" si="3"/>
        <v>330</v>
      </c>
      <c r="F17" s="19">
        <f>'2024-25'!F17+'2025-26'!F17</f>
        <v>330</v>
      </c>
      <c r="G17" s="19">
        <f>'2024-25'!G17+'2025-26'!G17</f>
        <v>0</v>
      </c>
      <c r="H17" s="19">
        <f>'2024-25'!H17+'2025-26'!H17</f>
        <v>0</v>
      </c>
      <c r="I17" s="19">
        <f>'2024-25'!I17+'2025-26'!I17</f>
        <v>0</v>
      </c>
      <c r="J17" s="19">
        <f>'2024-25'!J17+'2025-26'!J17</f>
        <v>0</v>
      </c>
      <c r="K17" s="19">
        <f>'2024-25'!K17+'2025-26'!K17</f>
        <v>0</v>
      </c>
      <c r="L17" s="19">
        <f>'2024-25'!L17+'2025-26'!L17</f>
        <v>0</v>
      </c>
      <c r="M17" s="19">
        <f>'2024-25'!M17+'2025-26'!M17</f>
        <v>0</v>
      </c>
      <c r="N17" s="19">
        <f>'2024-25'!N17+'2025-26'!N17</f>
        <v>0</v>
      </c>
      <c r="O17" s="19">
        <f>'2024-25'!O17+'2025-26'!O17</f>
        <v>0</v>
      </c>
      <c r="P17" s="19">
        <f>'2024-25'!P17+'2025-26'!P17</f>
        <v>0</v>
      </c>
      <c r="Q17" s="19">
        <f>'2024-25'!Q17+'2025-26'!Q17</f>
        <v>0</v>
      </c>
      <c r="R17" s="20">
        <f t="shared" si="4"/>
        <v>330</v>
      </c>
      <c r="S17" s="19"/>
      <c r="T17" s="10"/>
      <c r="U17" s="10"/>
      <c r="V17" s="10"/>
      <c r="W17" s="10"/>
      <c r="X17" s="19">
        <f t="shared" si="5"/>
        <v>0</v>
      </c>
      <c r="Y17" s="10"/>
      <c r="Z17" s="10"/>
    </row>
    <row r="18" spans="1:26" ht="16.5" customHeight="1" x14ac:dyDescent="0.2">
      <c r="A18" s="17">
        <v>12</v>
      </c>
      <c r="B18" s="18" t="s">
        <v>36</v>
      </c>
      <c r="C18" s="19">
        <f>'2024-25'!C18+'2025-26'!C18</f>
        <v>290.16999999999996</v>
      </c>
      <c r="D18" s="19">
        <f>'2024-25'!D18+'2025-26'!D18</f>
        <v>0</v>
      </c>
      <c r="E18" s="20">
        <f t="shared" si="3"/>
        <v>290.16999999999996</v>
      </c>
      <c r="F18" s="19">
        <f>'2024-25'!F18+'2025-26'!F18</f>
        <v>290.16999999999996</v>
      </c>
      <c r="G18" s="19">
        <f>'2024-25'!G18+'2025-26'!G18</f>
        <v>0</v>
      </c>
      <c r="H18" s="19">
        <f>'2024-25'!H18+'2025-26'!H18</f>
        <v>0</v>
      </c>
      <c r="I18" s="19">
        <f>'2024-25'!I18+'2025-26'!I18</f>
        <v>0</v>
      </c>
      <c r="J18" s="19">
        <f>'2024-25'!J18+'2025-26'!J18</f>
        <v>0</v>
      </c>
      <c r="K18" s="19">
        <f>'2024-25'!K18+'2025-26'!K18</f>
        <v>0</v>
      </c>
      <c r="L18" s="19">
        <f>'2024-25'!L18+'2025-26'!L18</f>
        <v>0</v>
      </c>
      <c r="M18" s="19">
        <f>'2024-25'!M18+'2025-26'!M18</f>
        <v>0</v>
      </c>
      <c r="N18" s="19">
        <f>'2024-25'!N18+'2025-26'!N18</f>
        <v>0</v>
      </c>
      <c r="O18" s="19">
        <f>'2024-25'!O18+'2025-26'!O18</f>
        <v>0</v>
      </c>
      <c r="P18" s="19">
        <f>'2024-25'!P18+'2025-26'!P18</f>
        <v>0</v>
      </c>
      <c r="Q18" s="19">
        <f>'2024-25'!Q18+'2025-26'!Q18</f>
        <v>0</v>
      </c>
      <c r="R18" s="20">
        <f t="shared" si="4"/>
        <v>290.16999999999996</v>
      </c>
      <c r="S18" s="19"/>
      <c r="T18" s="10"/>
      <c r="U18" s="10"/>
      <c r="V18" s="10"/>
      <c r="W18" s="10"/>
      <c r="X18" s="19">
        <f t="shared" si="5"/>
        <v>0</v>
      </c>
      <c r="Y18" s="10"/>
      <c r="Z18" s="10"/>
    </row>
    <row r="19" spans="1:26" ht="16.5" customHeight="1" x14ac:dyDescent="0.2">
      <c r="A19" s="17">
        <v>13</v>
      </c>
      <c r="B19" s="18" t="s">
        <v>37</v>
      </c>
      <c r="C19" s="19">
        <f>'2024-25'!C19+'2025-26'!C19</f>
        <v>0</v>
      </c>
      <c r="D19" s="19">
        <f>'2024-25'!D19+'2025-26'!D19</f>
        <v>0</v>
      </c>
      <c r="E19" s="20">
        <f t="shared" si="3"/>
        <v>0</v>
      </c>
      <c r="F19" s="19">
        <f>'2024-25'!F19+'2025-26'!F19</f>
        <v>0</v>
      </c>
      <c r="G19" s="19">
        <f>'2024-25'!G19+'2025-26'!G19</f>
        <v>0</v>
      </c>
      <c r="H19" s="19">
        <f>'2024-25'!H19+'2025-26'!H19</f>
        <v>0</v>
      </c>
      <c r="I19" s="19">
        <f>'2024-25'!I19+'2025-26'!I19</f>
        <v>0</v>
      </c>
      <c r="J19" s="19">
        <f>'2024-25'!J19+'2025-26'!J19</f>
        <v>0</v>
      </c>
      <c r="K19" s="19">
        <f>'2024-25'!K19+'2025-26'!K19</f>
        <v>0</v>
      </c>
      <c r="L19" s="19">
        <f>'2024-25'!L19+'2025-26'!L19</f>
        <v>0</v>
      </c>
      <c r="M19" s="19">
        <f>'2024-25'!M19+'2025-26'!M19</f>
        <v>0</v>
      </c>
      <c r="N19" s="19">
        <f>'2024-25'!N19+'2025-26'!N19</f>
        <v>0</v>
      </c>
      <c r="O19" s="19">
        <f>'2024-25'!O19+'2025-26'!O19</f>
        <v>0</v>
      </c>
      <c r="P19" s="19">
        <f>'2024-25'!P19+'2025-26'!P19</f>
        <v>0</v>
      </c>
      <c r="Q19" s="19">
        <f>'2024-25'!Q19+'2025-26'!Q19</f>
        <v>0</v>
      </c>
      <c r="R19" s="20">
        <f t="shared" si="4"/>
        <v>0</v>
      </c>
      <c r="S19" s="19"/>
      <c r="T19" s="10"/>
      <c r="U19" s="10"/>
      <c r="V19" s="10"/>
      <c r="W19" s="10"/>
      <c r="X19" s="19">
        <f t="shared" si="5"/>
        <v>0</v>
      </c>
      <c r="Y19" s="10"/>
      <c r="Z19" s="10"/>
    </row>
    <row r="20" spans="1:26" ht="16.5" customHeight="1" x14ac:dyDescent="0.2">
      <c r="A20" s="17">
        <v>14</v>
      </c>
      <c r="B20" s="18" t="s">
        <v>38</v>
      </c>
      <c r="C20" s="19">
        <f>'2024-25'!C20+'2025-26'!C20</f>
        <v>2.5</v>
      </c>
      <c r="D20" s="19">
        <f>'2024-25'!D20+'2025-26'!D20</f>
        <v>0</v>
      </c>
      <c r="E20" s="20">
        <f t="shared" si="3"/>
        <v>2.5</v>
      </c>
      <c r="F20" s="19">
        <f>'2024-25'!F20+'2025-26'!F20</f>
        <v>2.5</v>
      </c>
      <c r="G20" s="19">
        <f>'2024-25'!G20+'2025-26'!G20</f>
        <v>0</v>
      </c>
      <c r="H20" s="19">
        <f>'2024-25'!H20+'2025-26'!H20</f>
        <v>0</v>
      </c>
      <c r="I20" s="19">
        <f>'2024-25'!I20+'2025-26'!I20</f>
        <v>0</v>
      </c>
      <c r="J20" s="19">
        <f>'2024-25'!J20+'2025-26'!J20</f>
        <v>0</v>
      </c>
      <c r="K20" s="19">
        <f>'2024-25'!K20+'2025-26'!K20</f>
        <v>0</v>
      </c>
      <c r="L20" s="19">
        <f>'2024-25'!L20+'2025-26'!L20</f>
        <v>0</v>
      </c>
      <c r="M20" s="19">
        <f>'2024-25'!M20+'2025-26'!M20</f>
        <v>0</v>
      </c>
      <c r="N20" s="19">
        <f>'2024-25'!N20+'2025-26'!N20</f>
        <v>0</v>
      </c>
      <c r="O20" s="19">
        <f>'2024-25'!O20+'2025-26'!O20</f>
        <v>0</v>
      </c>
      <c r="P20" s="19">
        <f>'2024-25'!P20+'2025-26'!P20</f>
        <v>0</v>
      </c>
      <c r="Q20" s="19">
        <f>'2024-25'!Q20+'2025-26'!Q20</f>
        <v>0</v>
      </c>
      <c r="R20" s="20">
        <f t="shared" si="4"/>
        <v>2.5</v>
      </c>
      <c r="S20" s="19"/>
      <c r="T20" s="10"/>
      <c r="U20" s="10"/>
      <c r="V20" s="10"/>
      <c r="W20" s="10"/>
      <c r="X20" s="19">
        <f t="shared" si="5"/>
        <v>0</v>
      </c>
      <c r="Y20" s="10"/>
      <c r="Z20" s="10"/>
    </row>
    <row r="21" spans="1:26" ht="16.5" customHeight="1" x14ac:dyDescent="0.2">
      <c r="A21" s="17">
        <v>15</v>
      </c>
      <c r="B21" s="18" t="s">
        <v>39</v>
      </c>
      <c r="C21" s="19">
        <f>'2024-25'!C21+'2025-26'!C21</f>
        <v>348.56</v>
      </c>
      <c r="D21" s="19">
        <f>'2024-25'!D21+'2025-26'!D21</f>
        <v>0</v>
      </c>
      <c r="E21" s="20">
        <f t="shared" si="3"/>
        <v>348.56</v>
      </c>
      <c r="F21" s="19">
        <f>'2024-25'!F21+'2025-26'!F21</f>
        <v>75.5</v>
      </c>
      <c r="G21" s="19">
        <f>'2024-25'!G21+'2025-26'!G21</f>
        <v>64.039999999999992</v>
      </c>
      <c r="H21" s="19">
        <f>'2024-25'!H21+'2025-26'!H21</f>
        <v>10.76</v>
      </c>
      <c r="I21" s="19">
        <f>'2024-25'!I21+'2025-26'!I21</f>
        <v>66.72</v>
      </c>
      <c r="J21" s="19">
        <f>'2024-25'!J21+'2025-26'!J21</f>
        <v>9.14</v>
      </c>
      <c r="K21" s="19">
        <f>'2024-25'!K21+'2025-26'!K21</f>
        <v>0</v>
      </c>
      <c r="L21" s="19">
        <f>'2024-25'!L21+'2025-26'!L21</f>
        <v>38.44</v>
      </c>
      <c r="M21" s="19">
        <f>'2024-25'!M21+'2025-26'!M21</f>
        <v>4.17</v>
      </c>
      <c r="N21" s="19">
        <f>'2024-25'!N21+'2025-26'!N21</f>
        <v>0</v>
      </c>
      <c r="O21" s="19">
        <f>'2024-25'!O21+'2025-26'!O21</f>
        <v>2.02</v>
      </c>
      <c r="P21" s="19">
        <f>'2024-25'!P21+'2025-26'!P21</f>
        <v>39.19</v>
      </c>
      <c r="Q21" s="19">
        <f>'2024-25'!Q21+'2025-26'!Q21</f>
        <v>38.58</v>
      </c>
      <c r="R21" s="20">
        <f t="shared" si="4"/>
        <v>348.55999999999995</v>
      </c>
      <c r="S21" s="19"/>
      <c r="T21" s="10"/>
      <c r="U21" s="10"/>
      <c r="V21" s="10"/>
      <c r="W21" s="10"/>
      <c r="X21" s="19">
        <f t="shared" si="5"/>
        <v>0</v>
      </c>
      <c r="Y21" s="10"/>
      <c r="Z21" s="10"/>
    </row>
    <row r="22" spans="1:26" ht="16.5" customHeight="1" x14ac:dyDescent="0.2">
      <c r="A22" s="17">
        <v>16</v>
      </c>
      <c r="B22" s="18" t="s">
        <v>40</v>
      </c>
      <c r="C22" s="19">
        <f>'2024-25'!C22+'2025-26'!C22</f>
        <v>0</v>
      </c>
      <c r="D22" s="19">
        <f>'2024-25'!D22+'2025-26'!D22</f>
        <v>0</v>
      </c>
      <c r="E22" s="20">
        <f t="shared" si="3"/>
        <v>0</v>
      </c>
      <c r="F22" s="19">
        <f>'2024-25'!F22+'2025-26'!F22</f>
        <v>0</v>
      </c>
      <c r="G22" s="19">
        <f>'2024-25'!G22+'2025-26'!G22</f>
        <v>0</v>
      </c>
      <c r="H22" s="19">
        <f>'2024-25'!H22+'2025-26'!H22</f>
        <v>0</v>
      </c>
      <c r="I22" s="19">
        <f>'2024-25'!I22+'2025-26'!I22</f>
        <v>0</v>
      </c>
      <c r="J22" s="19">
        <f>'2024-25'!J22+'2025-26'!J22</f>
        <v>0</v>
      </c>
      <c r="K22" s="19">
        <f>'2024-25'!K22+'2025-26'!K22</f>
        <v>0</v>
      </c>
      <c r="L22" s="19">
        <f>'2024-25'!L22+'2025-26'!L22</f>
        <v>0</v>
      </c>
      <c r="M22" s="19">
        <f>'2024-25'!M22+'2025-26'!M22</f>
        <v>0</v>
      </c>
      <c r="N22" s="19">
        <f>'2024-25'!N22+'2025-26'!N22</f>
        <v>0</v>
      </c>
      <c r="O22" s="19">
        <f>'2024-25'!O22+'2025-26'!O22</f>
        <v>0</v>
      </c>
      <c r="P22" s="19">
        <f>'2024-25'!P22+'2025-26'!P22</f>
        <v>0</v>
      </c>
      <c r="Q22" s="19">
        <f>'2024-25'!Q22+'2025-26'!Q22</f>
        <v>0</v>
      </c>
      <c r="R22" s="20">
        <f t="shared" si="4"/>
        <v>0</v>
      </c>
      <c r="S22" s="19"/>
      <c r="T22" s="10"/>
      <c r="U22" s="10"/>
      <c r="V22" s="10"/>
      <c r="W22" s="10"/>
      <c r="X22" s="19">
        <f t="shared" si="5"/>
        <v>0</v>
      </c>
      <c r="Y22" s="10"/>
      <c r="Z22" s="10"/>
    </row>
    <row r="23" spans="1:26" ht="16.5" customHeight="1" x14ac:dyDescent="0.2">
      <c r="A23" s="17">
        <v>17</v>
      </c>
      <c r="B23" s="18" t="s">
        <v>41</v>
      </c>
      <c r="C23" s="19">
        <f>'2024-25'!C23+'2025-26'!C23</f>
        <v>713.81</v>
      </c>
      <c r="D23" s="19">
        <f>'2024-25'!D23+'2025-26'!D23</f>
        <v>0</v>
      </c>
      <c r="E23" s="20">
        <f t="shared" si="3"/>
        <v>713.81</v>
      </c>
      <c r="F23" s="19">
        <f>'2024-25'!F23+'2025-26'!F23</f>
        <v>620.54999999999995</v>
      </c>
      <c r="G23" s="19">
        <f>'2024-25'!G23+'2025-26'!G23</f>
        <v>2</v>
      </c>
      <c r="H23" s="19">
        <f>'2024-25'!H23+'2025-26'!H23</f>
        <v>18.82</v>
      </c>
      <c r="I23" s="19">
        <f>'2024-25'!I23+'2025-26'!I23</f>
        <v>2</v>
      </c>
      <c r="J23" s="19">
        <f>'2024-25'!J23+'2025-26'!J23</f>
        <v>14.04</v>
      </c>
      <c r="K23" s="19">
        <f>'2024-25'!K23+'2025-26'!K23</f>
        <v>6.6999999999999993</v>
      </c>
      <c r="L23" s="19">
        <f>'2024-25'!L23+'2025-26'!L23</f>
        <v>12.02</v>
      </c>
      <c r="M23" s="19">
        <f>'2024-25'!M23+'2025-26'!M23</f>
        <v>18.52</v>
      </c>
      <c r="N23" s="19">
        <f>'2024-25'!N23+'2025-26'!N23</f>
        <v>2</v>
      </c>
      <c r="O23" s="19">
        <f>'2024-25'!O23+'2025-26'!O23</f>
        <v>7.8599999999999994</v>
      </c>
      <c r="P23" s="19">
        <f>'2024-25'!P23+'2025-26'!P23</f>
        <v>2</v>
      </c>
      <c r="Q23" s="19">
        <f>'2024-25'!Q23+'2025-26'!Q23</f>
        <v>7.3000000000000007</v>
      </c>
      <c r="R23" s="20">
        <f t="shared" si="4"/>
        <v>713.81</v>
      </c>
      <c r="S23" s="19"/>
      <c r="T23" s="10"/>
      <c r="U23" s="10"/>
      <c r="V23" s="10"/>
      <c r="W23" s="10"/>
      <c r="X23" s="19">
        <f t="shared" si="5"/>
        <v>0</v>
      </c>
      <c r="Y23" s="10"/>
      <c r="Z23" s="10"/>
    </row>
    <row r="24" spans="1:26" ht="16.5" customHeight="1" x14ac:dyDescent="0.2">
      <c r="A24" s="17">
        <v>18</v>
      </c>
      <c r="B24" s="18" t="s">
        <v>42</v>
      </c>
      <c r="C24" s="19">
        <f>'2024-25'!C24+'2025-26'!C24</f>
        <v>761.22</v>
      </c>
      <c r="D24" s="19">
        <f>'2024-25'!D24+'2025-26'!D24</f>
        <v>0</v>
      </c>
      <c r="E24" s="20">
        <f t="shared" si="3"/>
        <v>761.22</v>
      </c>
      <c r="F24" s="19">
        <f>'2024-25'!F24+'2025-26'!F24</f>
        <v>761.22</v>
      </c>
      <c r="G24" s="19">
        <f>'2024-25'!G24+'2025-26'!G24</f>
        <v>0</v>
      </c>
      <c r="H24" s="19">
        <f>'2024-25'!H24+'2025-26'!H24</f>
        <v>0</v>
      </c>
      <c r="I24" s="19">
        <f>'2024-25'!I24+'2025-26'!I24</f>
        <v>0</v>
      </c>
      <c r="J24" s="19">
        <f>'2024-25'!J24+'2025-26'!J24</f>
        <v>0</v>
      </c>
      <c r="K24" s="19">
        <f>'2024-25'!K24+'2025-26'!K24</f>
        <v>0</v>
      </c>
      <c r="L24" s="19">
        <f>'2024-25'!L24+'2025-26'!L24</f>
        <v>0</v>
      </c>
      <c r="M24" s="19">
        <f>'2024-25'!M24+'2025-26'!M24</f>
        <v>0</v>
      </c>
      <c r="N24" s="19">
        <f>'2024-25'!N24+'2025-26'!N24</f>
        <v>0</v>
      </c>
      <c r="O24" s="19">
        <f>'2024-25'!O24+'2025-26'!O24</f>
        <v>0</v>
      </c>
      <c r="P24" s="19">
        <f>'2024-25'!P24+'2025-26'!P24</f>
        <v>0</v>
      </c>
      <c r="Q24" s="19">
        <f>'2024-25'!Q24+'2025-26'!Q24</f>
        <v>0</v>
      </c>
      <c r="R24" s="20">
        <f t="shared" si="4"/>
        <v>761.22</v>
      </c>
      <c r="S24" s="19"/>
      <c r="T24" s="10"/>
      <c r="U24" s="10"/>
      <c r="V24" s="10"/>
      <c r="W24" s="10"/>
      <c r="X24" s="19">
        <f t="shared" si="5"/>
        <v>0</v>
      </c>
      <c r="Y24" s="10"/>
      <c r="Z24" s="10"/>
    </row>
    <row r="25" spans="1:26" ht="16.5" customHeight="1" x14ac:dyDescent="0.2">
      <c r="A25" s="14"/>
      <c r="B25" s="15" t="s">
        <v>43</v>
      </c>
      <c r="C25" s="16">
        <f t="shared" ref="C25:R25" si="6">C26+C27</f>
        <v>1</v>
      </c>
      <c r="D25" s="16">
        <f t="shared" si="6"/>
        <v>0</v>
      </c>
      <c r="E25" s="16">
        <f t="shared" si="6"/>
        <v>1</v>
      </c>
      <c r="F25" s="16">
        <f t="shared" si="6"/>
        <v>0</v>
      </c>
      <c r="G25" s="16">
        <f t="shared" si="6"/>
        <v>1</v>
      </c>
      <c r="H25" s="16">
        <f t="shared" si="6"/>
        <v>0</v>
      </c>
      <c r="I25" s="16">
        <f t="shared" si="6"/>
        <v>0</v>
      </c>
      <c r="J25" s="16">
        <f t="shared" si="6"/>
        <v>0</v>
      </c>
      <c r="K25" s="16">
        <f t="shared" si="6"/>
        <v>0</v>
      </c>
      <c r="L25" s="16">
        <f t="shared" si="6"/>
        <v>0</v>
      </c>
      <c r="M25" s="16">
        <f t="shared" si="6"/>
        <v>0</v>
      </c>
      <c r="N25" s="16">
        <f t="shared" si="6"/>
        <v>0</v>
      </c>
      <c r="O25" s="16">
        <f t="shared" si="6"/>
        <v>0</v>
      </c>
      <c r="P25" s="16">
        <f t="shared" si="6"/>
        <v>0</v>
      </c>
      <c r="Q25" s="16">
        <f t="shared" si="6"/>
        <v>0</v>
      </c>
      <c r="R25" s="16">
        <f t="shared" si="6"/>
        <v>1</v>
      </c>
      <c r="S25" s="16"/>
      <c r="T25" s="10"/>
      <c r="U25" s="10"/>
      <c r="V25" s="10"/>
      <c r="W25" s="10"/>
      <c r="X25" s="16">
        <f>X26+X27</f>
        <v>0</v>
      </c>
      <c r="Y25" s="10"/>
      <c r="Z25" s="10"/>
    </row>
    <row r="26" spans="1:26" ht="16.5" customHeight="1" x14ac:dyDescent="0.2">
      <c r="A26" s="17">
        <v>19</v>
      </c>
      <c r="B26" s="18" t="s">
        <v>44</v>
      </c>
      <c r="C26" s="19">
        <f>'2024-25'!C26+'2025-26'!C26</f>
        <v>1</v>
      </c>
      <c r="D26" s="19">
        <f>'2024-25'!D26+'2025-26'!D26</f>
        <v>0</v>
      </c>
      <c r="E26" s="20">
        <f t="shared" ref="E26:E27" si="7">C26+D26</f>
        <v>1</v>
      </c>
      <c r="F26" s="19">
        <f>'2024-25'!F26+'2025-26'!F26</f>
        <v>0</v>
      </c>
      <c r="G26" s="19">
        <f>'2024-25'!G26+'2025-26'!G26</f>
        <v>1</v>
      </c>
      <c r="H26" s="19">
        <f>'2024-25'!H26+'2025-26'!H26</f>
        <v>0</v>
      </c>
      <c r="I26" s="19">
        <f>'2024-25'!I26+'2025-26'!I26</f>
        <v>0</v>
      </c>
      <c r="J26" s="19">
        <f>'2024-25'!J26+'2025-26'!J26</f>
        <v>0</v>
      </c>
      <c r="K26" s="19">
        <f>'2024-25'!K26+'2025-26'!K26</f>
        <v>0</v>
      </c>
      <c r="L26" s="19">
        <f>'2024-25'!L26+'2025-26'!L26</f>
        <v>0</v>
      </c>
      <c r="M26" s="19">
        <f>'2024-25'!M26+'2025-26'!M26</f>
        <v>0</v>
      </c>
      <c r="N26" s="19">
        <f>'2024-25'!N26+'2025-26'!N26</f>
        <v>0</v>
      </c>
      <c r="O26" s="19">
        <f>'2024-25'!O26+'2025-26'!O26</f>
        <v>0</v>
      </c>
      <c r="P26" s="19">
        <f>'2024-25'!P26+'2025-26'!P26</f>
        <v>0</v>
      </c>
      <c r="Q26" s="19">
        <f>'2024-25'!Q26+'2025-26'!Q26</f>
        <v>0</v>
      </c>
      <c r="R26" s="20">
        <f t="shared" ref="R26:R27" si="8">SUM(F26:Q26)</f>
        <v>1</v>
      </c>
      <c r="S26" s="21"/>
      <c r="T26" s="10"/>
      <c r="U26" s="10"/>
      <c r="V26" s="10"/>
      <c r="W26" s="10"/>
      <c r="X26" s="19">
        <f t="shared" ref="X26:X27" si="9">E26-R26</f>
        <v>0</v>
      </c>
      <c r="Y26" s="10"/>
      <c r="Z26" s="10"/>
    </row>
    <row r="27" spans="1:26" ht="16.5" customHeight="1" x14ac:dyDescent="0.2">
      <c r="A27" s="17">
        <v>20</v>
      </c>
      <c r="B27" s="18" t="s">
        <v>46</v>
      </c>
      <c r="C27" s="19">
        <f>'2024-25'!C27+'2025-26'!C27</f>
        <v>0</v>
      </c>
      <c r="D27" s="19">
        <f>'2024-25'!D27+'2025-26'!D27</f>
        <v>0</v>
      </c>
      <c r="E27" s="20">
        <f t="shared" si="7"/>
        <v>0</v>
      </c>
      <c r="F27" s="19">
        <f>'2024-25'!F27+'2025-26'!F27</f>
        <v>0</v>
      </c>
      <c r="G27" s="19">
        <f>'2024-25'!G27+'2025-26'!G27</f>
        <v>0</v>
      </c>
      <c r="H27" s="19">
        <f>'2024-25'!H27+'2025-26'!H27</f>
        <v>0</v>
      </c>
      <c r="I27" s="19">
        <f>'2024-25'!I27+'2025-26'!I27</f>
        <v>0</v>
      </c>
      <c r="J27" s="19">
        <f>'2024-25'!J27+'2025-26'!J27</f>
        <v>0</v>
      </c>
      <c r="K27" s="19">
        <f>'2024-25'!K27+'2025-26'!K27</f>
        <v>0</v>
      </c>
      <c r="L27" s="19">
        <f>'2024-25'!L27+'2025-26'!L27</f>
        <v>0</v>
      </c>
      <c r="M27" s="19">
        <f>'2024-25'!M27+'2025-26'!M27</f>
        <v>0</v>
      </c>
      <c r="N27" s="19">
        <f>'2024-25'!N27+'2025-26'!N27</f>
        <v>0</v>
      </c>
      <c r="O27" s="19">
        <f>'2024-25'!O27+'2025-26'!O27</f>
        <v>0</v>
      </c>
      <c r="P27" s="19">
        <f>'2024-25'!P27+'2025-26'!P27</f>
        <v>0</v>
      </c>
      <c r="Q27" s="19">
        <f>'2024-25'!Q27+'2025-26'!Q27</f>
        <v>0</v>
      </c>
      <c r="R27" s="20">
        <f t="shared" si="8"/>
        <v>0</v>
      </c>
      <c r="S27" s="19"/>
      <c r="T27" s="10"/>
      <c r="U27" s="10"/>
      <c r="V27" s="10"/>
      <c r="W27" s="10"/>
      <c r="X27" s="19">
        <f t="shared" si="9"/>
        <v>0</v>
      </c>
      <c r="Y27" s="10"/>
      <c r="Z27" s="10"/>
    </row>
    <row r="28" spans="1:26" ht="16.5" customHeight="1" x14ac:dyDescent="0.2">
      <c r="A28" s="14"/>
      <c r="B28" s="15" t="s">
        <v>47</v>
      </c>
      <c r="C28" s="16">
        <f t="shared" ref="C28:R28" si="10">SUM(C29:C39)</f>
        <v>4038.2200000000003</v>
      </c>
      <c r="D28" s="16">
        <f t="shared" si="10"/>
        <v>0</v>
      </c>
      <c r="E28" s="16">
        <f t="shared" si="10"/>
        <v>4038.2200000000003</v>
      </c>
      <c r="F28" s="16">
        <f t="shared" si="10"/>
        <v>2917.6799999999994</v>
      </c>
      <c r="G28" s="16">
        <f t="shared" si="10"/>
        <v>227.39999999999998</v>
      </c>
      <c r="H28" s="16">
        <f t="shared" si="10"/>
        <v>121.38</v>
      </c>
      <c r="I28" s="16">
        <f t="shared" si="10"/>
        <v>51.210000000000008</v>
      </c>
      <c r="J28" s="16">
        <f t="shared" si="10"/>
        <v>106.27999999999999</v>
      </c>
      <c r="K28" s="16">
        <f t="shared" si="10"/>
        <v>51.59</v>
      </c>
      <c r="L28" s="16">
        <f t="shared" si="10"/>
        <v>96.390000000000015</v>
      </c>
      <c r="M28" s="16">
        <f t="shared" si="10"/>
        <v>171.04999999999998</v>
      </c>
      <c r="N28" s="16">
        <f t="shared" si="10"/>
        <v>55.109999999999992</v>
      </c>
      <c r="O28" s="16">
        <f t="shared" si="10"/>
        <v>94.44</v>
      </c>
      <c r="P28" s="16">
        <f t="shared" si="10"/>
        <v>55.660000000000004</v>
      </c>
      <c r="Q28" s="16">
        <f t="shared" si="10"/>
        <v>90.029999999999987</v>
      </c>
      <c r="R28" s="16">
        <f t="shared" si="10"/>
        <v>4038.2200000000003</v>
      </c>
      <c r="S28" s="16"/>
      <c r="T28" s="10"/>
      <c r="U28" s="10"/>
      <c r="V28" s="10"/>
      <c r="W28" s="10"/>
      <c r="X28" s="16">
        <f>SUM(X29:X39)</f>
        <v>0</v>
      </c>
      <c r="Y28" s="10"/>
      <c r="Z28" s="10"/>
    </row>
    <row r="29" spans="1:26" ht="16.5" customHeight="1" x14ac:dyDescent="0.2">
      <c r="A29" s="17">
        <v>21</v>
      </c>
      <c r="B29" s="18" t="s">
        <v>48</v>
      </c>
      <c r="C29" s="19">
        <f>'2024-25'!C29+'2025-26'!C29</f>
        <v>935.03</v>
      </c>
      <c r="D29" s="19">
        <f>'2024-25'!D29+'2025-26'!D29</f>
        <v>0</v>
      </c>
      <c r="E29" s="20">
        <f t="shared" ref="E29:E39" si="11">C29+D29</f>
        <v>935.03</v>
      </c>
      <c r="F29" s="22">
        <f>'2024-25'!F29+'2025-26'!F29</f>
        <v>362.85</v>
      </c>
      <c r="G29" s="23">
        <f>'2024-25'!G29+'2025-26'!G29</f>
        <v>117.1</v>
      </c>
      <c r="H29" s="23">
        <f>'2024-25'!H29+'2025-26'!H29</f>
        <v>58.66</v>
      </c>
      <c r="I29" s="23">
        <f>'2024-25'!I29+'2025-26'!I29</f>
        <v>29.44</v>
      </c>
      <c r="J29" s="23">
        <f>'2024-25'!J29+'2025-26'!J29</f>
        <v>44.04</v>
      </c>
      <c r="K29" s="23">
        <f>'2024-25'!K29+'2025-26'!K29</f>
        <v>29.44</v>
      </c>
      <c r="L29" s="23">
        <f>'2024-25'!L29+'2025-26'!L29</f>
        <v>44.04</v>
      </c>
      <c r="M29" s="23">
        <f>'2024-25'!M29+'2025-26'!M29</f>
        <v>87.88</v>
      </c>
      <c r="N29" s="23">
        <f>'2024-25'!N29+'2025-26'!N29</f>
        <v>29.44</v>
      </c>
      <c r="O29" s="23">
        <f>'2024-25'!O29+'2025-26'!O29</f>
        <v>44.04</v>
      </c>
      <c r="P29" s="23">
        <f>'2024-25'!P29+'2025-26'!P29</f>
        <v>29.44</v>
      </c>
      <c r="Q29" s="23">
        <f>'2024-25'!Q29+'2025-26'!Q29</f>
        <v>58.66</v>
      </c>
      <c r="R29" s="20">
        <f t="shared" ref="R29:R39" si="12">SUM(F29:Q29)</f>
        <v>935.03000000000009</v>
      </c>
      <c r="S29" s="19"/>
      <c r="T29" s="10"/>
      <c r="U29" s="10"/>
      <c r="V29" s="10"/>
      <c r="W29" s="10"/>
      <c r="X29" s="19">
        <f t="shared" ref="X29:X39" si="13">E29-R29</f>
        <v>0</v>
      </c>
      <c r="Y29" s="10"/>
      <c r="Z29" s="10"/>
    </row>
    <row r="30" spans="1:26" ht="16.5" customHeight="1" x14ac:dyDescent="0.2">
      <c r="A30" s="17">
        <v>22</v>
      </c>
      <c r="B30" s="18" t="s">
        <v>49</v>
      </c>
      <c r="C30" s="19">
        <f>'2024-25'!C30+'2025-26'!C30</f>
        <v>801.91</v>
      </c>
      <c r="D30" s="19">
        <f>'2024-25'!D30+'2025-26'!D30</f>
        <v>0</v>
      </c>
      <c r="E30" s="20">
        <f t="shared" si="11"/>
        <v>801.91</v>
      </c>
      <c r="F30" s="22">
        <f>'2024-25'!F30+'2025-26'!F30</f>
        <v>782.31</v>
      </c>
      <c r="G30" s="19">
        <f>'2024-25'!G30+'2025-26'!G30</f>
        <v>6</v>
      </c>
      <c r="H30" s="19">
        <f>'2024-25'!H30+'2025-26'!H30</f>
        <v>0</v>
      </c>
      <c r="I30" s="19">
        <f>'2024-25'!I30+'2025-26'!I30</f>
        <v>0</v>
      </c>
      <c r="J30" s="19">
        <f>'2024-25'!J30+'2025-26'!J30</f>
        <v>6.8</v>
      </c>
      <c r="K30" s="19">
        <f>'2024-25'!K30+'2025-26'!K30</f>
        <v>0</v>
      </c>
      <c r="L30" s="19">
        <f>'2024-25'!L30+'2025-26'!L30</f>
        <v>0</v>
      </c>
      <c r="M30" s="19">
        <f>'2024-25'!M30+'2025-26'!M30</f>
        <v>6.8</v>
      </c>
      <c r="N30" s="19">
        <f>'2024-25'!N30+'2025-26'!N30</f>
        <v>0</v>
      </c>
      <c r="O30" s="19">
        <f>'2024-25'!O30+'2025-26'!O30</f>
        <v>0</v>
      </c>
      <c r="P30" s="19">
        <f>'2024-25'!P30+'2025-26'!P30</f>
        <v>0</v>
      </c>
      <c r="Q30" s="19">
        <f>'2024-25'!Q30+'2025-26'!Q30</f>
        <v>0</v>
      </c>
      <c r="R30" s="20">
        <f t="shared" si="12"/>
        <v>801.90999999999985</v>
      </c>
      <c r="S30" s="19"/>
      <c r="T30" s="10"/>
      <c r="U30" s="10"/>
      <c r="V30" s="10"/>
      <c r="W30" s="10"/>
      <c r="X30" s="19">
        <f t="shared" si="13"/>
        <v>0</v>
      </c>
      <c r="Y30" s="10"/>
      <c r="Z30" s="10"/>
    </row>
    <row r="31" spans="1:26" ht="16.5" customHeight="1" x14ac:dyDescent="0.2">
      <c r="A31" s="17">
        <v>23</v>
      </c>
      <c r="B31" s="18" t="s">
        <v>50</v>
      </c>
      <c r="C31" s="19">
        <f>'2024-25'!C31+'2025-26'!C31</f>
        <v>1068.4000000000001</v>
      </c>
      <c r="D31" s="19">
        <f>'2024-25'!D31+'2025-26'!D31</f>
        <v>0</v>
      </c>
      <c r="E31" s="20">
        <f t="shared" si="11"/>
        <v>1068.4000000000001</v>
      </c>
      <c r="F31" s="19">
        <f>'2024-25'!F31+'2025-26'!F31</f>
        <v>1028.2</v>
      </c>
      <c r="G31" s="19">
        <f>'2024-25'!G31+'2025-26'!G31</f>
        <v>6.6</v>
      </c>
      <c r="H31" s="19">
        <f>'2024-25'!H31+'2025-26'!H31</f>
        <v>5.28</v>
      </c>
      <c r="I31" s="19">
        <f>'2024-25'!I31+'2025-26'!I31</f>
        <v>1.8</v>
      </c>
      <c r="J31" s="19">
        <f>'2024-25'!J31+'2025-26'!J31</f>
        <v>2.4</v>
      </c>
      <c r="K31" s="19">
        <f>'2024-25'!K31+'2025-26'!K31</f>
        <v>1.44</v>
      </c>
      <c r="L31" s="19">
        <f>'2024-25'!L31+'2025-26'!L31</f>
        <v>3.6</v>
      </c>
      <c r="M31" s="19">
        <f>'2024-25'!M31+'2025-26'!M31</f>
        <v>6.96</v>
      </c>
      <c r="N31" s="19">
        <f>'2024-25'!N31+'2025-26'!N31</f>
        <v>2.88</v>
      </c>
      <c r="O31" s="19">
        <f>'2024-25'!O31+'2025-26'!O31</f>
        <v>2.76</v>
      </c>
      <c r="P31" s="19">
        <f>'2024-25'!P31+'2025-26'!P31</f>
        <v>3</v>
      </c>
      <c r="Q31" s="19">
        <f>'2024-25'!Q31+'2025-26'!Q31</f>
        <v>3.48</v>
      </c>
      <c r="R31" s="20">
        <f t="shared" si="12"/>
        <v>1068.4000000000001</v>
      </c>
      <c r="S31" s="19"/>
      <c r="T31" s="10"/>
      <c r="U31" s="10"/>
      <c r="V31" s="10"/>
      <c r="W31" s="10"/>
      <c r="X31" s="19">
        <f t="shared" si="13"/>
        <v>0</v>
      </c>
      <c r="Y31" s="10"/>
      <c r="Z31" s="10"/>
    </row>
    <row r="32" spans="1:26" ht="16.5" customHeight="1" x14ac:dyDescent="0.2">
      <c r="A32" s="17">
        <v>24</v>
      </c>
      <c r="B32" s="18" t="s">
        <v>51</v>
      </c>
      <c r="C32" s="19">
        <f>'2024-25'!C32+'2025-26'!C32</f>
        <v>345.27</v>
      </c>
      <c r="D32" s="19">
        <f>'2024-25'!D32+'2025-26'!D32</f>
        <v>0</v>
      </c>
      <c r="E32" s="20">
        <f t="shared" si="11"/>
        <v>345.27</v>
      </c>
      <c r="F32" s="22">
        <f>'2024-25'!F32+'2025-26'!F32</f>
        <v>10.199999999999999</v>
      </c>
      <c r="G32" s="24">
        <f>'2024-25'!G32+'2025-26'!G32</f>
        <v>72.260000000000005</v>
      </c>
      <c r="H32" s="23">
        <f>'2024-25'!H32+'2025-26'!H32</f>
        <v>43.739999999999995</v>
      </c>
      <c r="I32" s="23">
        <f>'2024-25'!I32+'2025-26'!I32</f>
        <v>8.67</v>
      </c>
      <c r="J32" s="24">
        <f>'2024-25'!J32+'2025-26'!J32</f>
        <v>39.840000000000003</v>
      </c>
      <c r="K32" s="23">
        <f>'2024-25'!K32+'2025-26'!K32</f>
        <v>10.28</v>
      </c>
      <c r="L32" s="23">
        <f>'2024-25'!L32+'2025-26'!L32</f>
        <v>35.07</v>
      </c>
      <c r="M32" s="24">
        <f>'2024-25'!M32+'2025-26'!M32</f>
        <v>49.849999999999994</v>
      </c>
      <c r="N32" s="23">
        <f>'2024-25'!N32+'2025-26'!N32</f>
        <v>11.48</v>
      </c>
      <c r="O32" s="23">
        <f>'2024-25'!O32+'2025-26'!O32</f>
        <v>35.36</v>
      </c>
      <c r="P32" s="23">
        <f>'2024-25'!P32+'2025-26'!P32</f>
        <v>11.870000000000001</v>
      </c>
      <c r="Q32" s="23">
        <f>'2024-25'!Q32+'2025-26'!Q32</f>
        <v>16.649999999999999</v>
      </c>
      <c r="R32" s="20">
        <f t="shared" si="12"/>
        <v>345.27</v>
      </c>
      <c r="S32" s="19"/>
      <c r="T32" s="10"/>
      <c r="U32" s="10"/>
      <c r="V32" s="10"/>
      <c r="W32" s="10"/>
      <c r="X32" s="19">
        <f t="shared" si="13"/>
        <v>0</v>
      </c>
      <c r="Y32" s="10"/>
      <c r="Z32" s="10"/>
    </row>
    <row r="33" spans="1:26" ht="16.5" customHeight="1" x14ac:dyDescent="0.2">
      <c r="A33" s="17">
        <v>25</v>
      </c>
      <c r="B33" s="18" t="s">
        <v>52</v>
      </c>
      <c r="C33" s="19">
        <f>'2024-25'!C33+'2025-26'!C33</f>
        <v>27.98</v>
      </c>
      <c r="D33" s="19">
        <f>'2024-25'!D33+'2025-26'!D33</f>
        <v>0</v>
      </c>
      <c r="E33" s="20">
        <f t="shared" si="11"/>
        <v>27.98</v>
      </c>
      <c r="F33" s="25">
        <f>'2024-25'!F33+'2025-26'!F33</f>
        <v>2</v>
      </c>
      <c r="G33" s="26">
        <f>'2024-25'!G33+'2025-26'!G33</f>
        <v>7.98</v>
      </c>
      <c r="H33" s="26">
        <f>'2024-25'!H33+'2025-26'!H33</f>
        <v>2.4</v>
      </c>
      <c r="I33" s="26">
        <f>'2024-25'!I33+'2025-26'!I33</f>
        <v>1.56</v>
      </c>
      <c r="J33" s="26">
        <f>'2024-25'!J33+'2025-26'!J33</f>
        <v>2.46</v>
      </c>
      <c r="K33" s="26">
        <f>'2024-25'!K33+'2025-26'!K33</f>
        <v>1.08</v>
      </c>
      <c r="L33" s="27">
        <f>'2024-25'!L33+'2025-26'!L33</f>
        <v>2.04</v>
      </c>
      <c r="M33" s="27">
        <f>'2024-25'!M33+'2025-26'!M33</f>
        <v>3.32</v>
      </c>
      <c r="N33" s="27">
        <f>'2024-25'!N33+'2025-26'!N33</f>
        <v>1.58</v>
      </c>
      <c r="O33" s="27">
        <f>'2024-25'!O33+'2025-26'!O33</f>
        <v>1.1399999999999999</v>
      </c>
      <c r="P33" s="27">
        <f>'2024-25'!P33+'2025-26'!P33</f>
        <v>1</v>
      </c>
      <c r="Q33" s="26">
        <f>'2024-25'!Q33+'2025-26'!Q33</f>
        <v>1.42</v>
      </c>
      <c r="R33" s="20">
        <f t="shared" si="12"/>
        <v>27.980000000000004</v>
      </c>
      <c r="S33" s="19"/>
      <c r="T33" s="10"/>
      <c r="U33" s="10"/>
      <c r="V33" s="10"/>
      <c r="W33" s="10"/>
      <c r="X33" s="19">
        <f t="shared" si="13"/>
        <v>0</v>
      </c>
      <c r="Y33" s="10"/>
      <c r="Z33" s="10"/>
    </row>
    <row r="34" spans="1:26" ht="16.5" customHeight="1" x14ac:dyDescent="0.2">
      <c r="A34" s="17">
        <v>26</v>
      </c>
      <c r="B34" s="18" t="s">
        <v>53</v>
      </c>
      <c r="C34" s="19">
        <f>'2024-25'!C34+'2025-26'!C34</f>
        <v>149.59</v>
      </c>
      <c r="D34" s="19">
        <f>'2024-25'!D34+'2025-26'!D34</f>
        <v>0</v>
      </c>
      <c r="E34" s="20">
        <f t="shared" si="11"/>
        <v>149.59</v>
      </c>
      <c r="F34" s="25">
        <f>'2024-25'!F34+'2025-26'!F34</f>
        <v>78.67</v>
      </c>
      <c r="G34" s="26">
        <f>'2024-25'!G34+'2025-26'!G34</f>
        <v>11</v>
      </c>
      <c r="H34" s="26">
        <f>'2024-25'!H34+'2025-26'!H34</f>
        <v>7.64</v>
      </c>
      <c r="I34" s="28">
        <f>'2024-25'!I34+'2025-26'!I34</f>
        <v>4.1399999999999997</v>
      </c>
      <c r="J34" s="26">
        <f>'2024-25'!J34+'2025-26'!J34</f>
        <v>5.14</v>
      </c>
      <c r="K34" s="29">
        <f>'2024-25'!K34+'2025-26'!K34</f>
        <v>3.76</v>
      </c>
      <c r="L34" s="22">
        <f>'2024-25'!L34+'2025-26'!L34</f>
        <v>6.04</v>
      </c>
      <c r="M34" s="23">
        <f>'2024-25'!M34+'2025-26'!M34</f>
        <v>10.64</v>
      </c>
      <c r="N34" s="23">
        <f>'2024-25'!N34+'2025-26'!N34</f>
        <v>5.12</v>
      </c>
      <c r="O34" s="23">
        <f>'2024-25'!O34+'2025-26'!O34</f>
        <v>5.54</v>
      </c>
      <c r="P34" s="23">
        <f>'2024-25'!P34+'2025-26'!P34</f>
        <v>5.74</v>
      </c>
      <c r="Q34" s="26">
        <f>'2024-25'!Q34+'2025-26'!Q34</f>
        <v>6.16</v>
      </c>
      <c r="R34" s="20">
        <f t="shared" si="12"/>
        <v>149.59</v>
      </c>
      <c r="S34" s="19"/>
      <c r="T34" s="10"/>
      <c r="U34" s="10"/>
      <c r="V34" s="10"/>
      <c r="W34" s="10"/>
      <c r="X34" s="19">
        <f t="shared" si="13"/>
        <v>0</v>
      </c>
      <c r="Y34" s="10"/>
      <c r="Z34" s="10"/>
    </row>
    <row r="35" spans="1:26" ht="16.5" customHeight="1" x14ac:dyDescent="0.2">
      <c r="A35" s="17">
        <v>27</v>
      </c>
      <c r="B35" s="18" t="s">
        <v>54</v>
      </c>
      <c r="C35" s="19">
        <f>'2024-25'!C35+'2025-26'!C35</f>
        <v>140.33999999999997</v>
      </c>
      <c r="D35" s="19">
        <f>'2024-25'!D35+'2025-26'!D35</f>
        <v>0</v>
      </c>
      <c r="E35" s="20">
        <f t="shared" si="11"/>
        <v>140.33999999999997</v>
      </c>
      <c r="F35" s="22">
        <f>'2024-25'!F35+'2025-26'!F35</f>
        <v>83.75</v>
      </c>
      <c r="G35" s="23">
        <f>'2024-25'!G35+'2025-26'!G35</f>
        <v>6.46</v>
      </c>
      <c r="H35" s="23">
        <f>'2024-25'!H35+'2025-26'!H35</f>
        <v>3.66</v>
      </c>
      <c r="I35" s="24">
        <f>'2024-25'!I35+'2025-26'!I35</f>
        <v>5.6</v>
      </c>
      <c r="J35" s="23">
        <f>'2024-25'!J35+'2025-26'!J35</f>
        <v>5.6</v>
      </c>
      <c r="K35" s="23">
        <f>'2024-25'!K35+'2025-26'!K35</f>
        <v>5.59</v>
      </c>
      <c r="L35" s="26">
        <f>'2024-25'!L35+'2025-26'!L35</f>
        <v>5.6</v>
      </c>
      <c r="M35" s="26">
        <f>'2024-25'!M35+'2025-26'!M35</f>
        <v>5.6</v>
      </c>
      <c r="N35" s="28">
        <f>'2024-25'!N35+'2025-26'!N35</f>
        <v>4.6099999999999994</v>
      </c>
      <c r="O35" s="26">
        <f>'2024-25'!O35+'2025-26'!O35</f>
        <v>5.6</v>
      </c>
      <c r="P35" s="28">
        <f>'2024-25'!P35+'2025-26'!P35</f>
        <v>4.6099999999999994</v>
      </c>
      <c r="Q35" s="23">
        <f>'2024-25'!Q35+'2025-26'!Q35</f>
        <v>3.66</v>
      </c>
      <c r="R35" s="20">
        <f t="shared" si="12"/>
        <v>140.33999999999995</v>
      </c>
      <c r="S35" s="19"/>
      <c r="T35" s="10"/>
      <c r="U35" s="10"/>
      <c r="V35" s="10"/>
      <c r="W35" s="10"/>
      <c r="X35" s="19">
        <f t="shared" si="13"/>
        <v>0</v>
      </c>
      <c r="Y35" s="10"/>
      <c r="Z35" s="10"/>
    </row>
    <row r="36" spans="1:26" ht="16.5" customHeight="1" x14ac:dyDescent="0.2">
      <c r="A36" s="17">
        <v>28</v>
      </c>
      <c r="B36" s="18" t="s">
        <v>28</v>
      </c>
      <c r="C36" s="19">
        <f>'2024-25'!C36+'2025-26'!C36</f>
        <v>97.5</v>
      </c>
      <c r="D36" s="19">
        <f>'2024-25'!D36+'2025-26'!D36</f>
        <v>0</v>
      </c>
      <c r="E36" s="20">
        <f t="shared" si="11"/>
        <v>97.5</v>
      </c>
      <c r="F36" s="25">
        <f>'2024-25'!F36+'2025-26'!F36</f>
        <v>97.5</v>
      </c>
      <c r="G36" s="26">
        <f>'2024-25'!G36+'2025-26'!G36</f>
        <v>0</v>
      </c>
      <c r="H36" s="26">
        <f>'2024-25'!H36+'2025-26'!H36</f>
        <v>0</v>
      </c>
      <c r="I36" s="26">
        <f>'2024-25'!I36+'2025-26'!I36</f>
        <v>0</v>
      </c>
      <c r="J36" s="26">
        <f>'2024-25'!J36+'2025-26'!J36</f>
        <v>0</v>
      </c>
      <c r="K36" s="26">
        <f>'2024-25'!K36+'2025-26'!K36</f>
        <v>0</v>
      </c>
      <c r="L36" s="26">
        <f>'2024-25'!L36+'2025-26'!L36</f>
        <v>0</v>
      </c>
      <c r="M36" s="26">
        <f>'2024-25'!M36+'2025-26'!M36</f>
        <v>0</v>
      </c>
      <c r="N36" s="26">
        <f>'2024-25'!N36+'2025-26'!N36</f>
        <v>0</v>
      </c>
      <c r="O36" s="26">
        <f>'2024-25'!O36+'2025-26'!O36</f>
        <v>0</v>
      </c>
      <c r="P36" s="26">
        <f>'2024-25'!P36+'2025-26'!P36</f>
        <v>0</v>
      </c>
      <c r="Q36" s="26">
        <f>'2024-25'!Q36+'2025-26'!Q36</f>
        <v>0</v>
      </c>
      <c r="R36" s="20">
        <f t="shared" si="12"/>
        <v>97.5</v>
      </c>
      <c r="S36" s="19"/>
      <c r="T36" s="10"/>
      <c r="U36" s="10"/>
      <c r="V36" s="10"/>
      <c r="W36" s="10"/>
      <c r="X36" s="19">
        <f t="shared" si="13"/>
        <v>0</v>
      </c>
      <c r="Y36" s="10"/>
      <c r="Z36" s="10"/>
    </row>
    <row r="37" spans="1:26" ht="16.5" customHeight="1" x14ac:dyDescent="0.2">
      <c r="A37" s="17">
        <v>29</v>
      </c>
      <c r="B37" s="18" t="s">
        <v>29</v>
      </c>
      <c r="C37" s="19">
        <f>'2024-25'!C37+'2025-26'!C37</f>
        <v>195</v>
      </c>
      <c r="D37" s="19">
        <f>'2024-25'!D37+'2025-26'!D37</f>
        <v>0</v>
      </c>
      <c r="E37" s="20">
        <f t="shared" si="11"/>
        <v>195</v>
      </c>
      <c r="F37" s="25">
        <f>'2024-25'!F37+'2025-26'!F37</f>
        <v>195</v>
      </c>
      <c r="G37" s="26">
        <f>'2024-25'!G37+'2025-26'!G37</f>
        <v>0</v>
      </c>
      <c r="H37" s="26">
        <f>'2024-25'!H37+'2025-26'!H37</f>
        <v>0</v>
      </c>
      <c r="I37" s="26">
        <f>'2024-25'!I37+'2025-26'!I37</f>
        <v>0</v>
      </c>
      <c r="J37" s="26">
        <f>'2024-25'!J37+'2025-26'!J37</f>
        <v>0</v>
      </c>
      <c r="K37" s="26">
        <f>'2024-25'!K37+'2025-26'!K37</f>
        <v>0</v>
      </c>
      <c r="L37" s="26">
        <f>'2024-25'!L37+'2025-26'!L37</f>
        <v>0</v>
      </c>
      <c r="M37" s="26">
        <f>'2024-25'!M37+'2025-26'!M37</f>
        <v>0</v>
      </c>
      <c r="N37" s="26">
        <f>'2024-25'!N37+'2025-26'!N37</f>
        <v>0</v>
      </c>
      <c r="O37" s="26">
        <f>'2024-25'!O37+'2025-26'!O37</f>
        <v>0</v>
      </c>
      <c r="P37" s="26">
        <f>'2024-25'!P37+'2025-26'!P37</f>
        <v>0</v>
      </c>
      <c r="Q37" s="26">
        <f>'2024-25'!Q37+'2025-26'!Q37</f>
        <v>0</v>
      </c>
      <c r="R37" s="20">
        <f t="shared" si="12"/>
        <v>195</v>
      </c>
      <c r="S37" s="19"/>
      <c r="T37" s="10"/>
      <c r="U37" s="10"/>
      <c r="V37" s="10"/>
      <c r="W37" s="10"/>
      <c r="X37" s="19">
        <f t="shared" si="13"/>
        <v>0</v>
      </c>
      <c r="Y37" s="10"/>
      <c r="Z37" s="10"/>
    </row>
    <row r="38" spans="1:26" ht="16.5" customHeight="1" x14ac:dyDescent="0.2">
      <c r="A38" s="17">
        <v>30</v>
      </c>
      <c r="B38" s="18" t="s">
        <v>55</v>
      </c>
      <c r="C38" s="19">
        <f>'2024-25'!C38+'2025-26'!C38</f>
        <v>2</v>
      </c>
      <c r="D38" s="19">
        <f>'2024-25'!D38+'2025-26'!D38</f>
        <v>0</v>
      </c>
      <c r="E38" s="20">
        <f t="shared" si="11"/>
        <v>2</v>
      </c>
      <c r="F38" s="25">
        <f>'2024-25'!F38+'2025-26'!F38</f>
        <v>2</v>
      </c>
      <c r="G38" s="26">
        <f>'2024-25'!G38+'2025-26'!G38</f>
        <v>0</v>
      </c>
      <c r="H38" s="26">
        <f>'2024-25'!H38+'2025-26'!H38</f>
        <v>0</v>
      </c>
      <c r="I38" s="26">
        <f>'2024-25'!I38+'2025-26'!I38</f>
        <v>0</v>
      </c>
      <c r="J38" s="26">
        <f>'2024-25'!J38+'2025-26'!J38</f>
        <v>0</v>
      </c>
      <c r="K38" s="26">
        <f>'2024-25'!K38+'2025-26'!K38</f>
        <v>0</v>
      </c>
      <c r="L38" s="26">
        <f>'2024-25'!L38+'2025-26'!L38</f>
        <v>0</v>
      </c>
      <c r="M38" s="26">
        <f>'2024-25'!M38+'2025-26'!M38</f>
        <v>0</v>
      </c>
      <c r="N38" s="26">
        <f>'2024-25'!N38+'2025-26'!N38</f>
        <v>0</v>
      </c>
      <c r="O38" s="26">
        <f>'2024-25'!O38+'2025-26'!O38</f>
        <v>0</v>
      </c>
      <c r="P38" s="26">
        <f>'2024-25'!P38+'2025-26'!P38</f>
        <v>0</v>
      </c>
      <c r="Q38" s="26">
        <f>'2024-25'!Q38+'2025-26'!Q38</f>
        <v>0</v>
      </c>
      <c r="R38" s="20">
        <f t="shared" si="12"/>
        <v>2</v>
      </c>
      <c r="S38" s="19"/>
      <c r="T38" s="10"/>
      <c r="U38" s="10"/>
      <c r="V38" s="10"/>
      <c r="W38" s="10"/>
      <c r="X38" s="19">
        <f t="shared" si="13"/>
        <v>0</v>
      </c>
      <c r="Y38" s="10"/>
      <c r="Z38" s="10"/>
    </row>
    <row r="39" spans="1:26" ht="16.5" customHeight="1" x14ac:dyDescent="0.2">
      <c r="A39" s="17">
        <v>31</v>
      </c>
      <c r="B39" s="18" t="s">
        <v>42</v>
      </c>
      <c r="C39" s="19">
        <f>'2024-25'!C39+'2025-26'!C39</f>
        <v>275.2</v>
      </c>
      <c r="D39" s="19">
        <f>'2024-25'!D39+'2025-26'!D39</f>
        <v>0</v>
      </c>
      <c r="E39" s="20">
        <f t="shared" si="11"/>
        <v>275.2</v>
      </c>
      <c r="F39" s="25">
        <f>'2024-25'!F39+'2025-26'!F39</f>
        <v>275.2</v>
      </c>
      <c r="G39" s="26">
        <f>'2024-25'!G39+'2025-26'!G39</f>
        <v>0</v>
      </c>
      <c r="H39" s="26">
        <f>'2024-25'!H39+'2025-26'!H39</f>
        <v>0</v>
      </c>
      <c r="I39" s="26">
        <f>'2024-25'!I39+'2025-26'!I39</f>
        <v>0</v>
      </c>
      <c r="J39" s="26">
        <f>'2024-25'!J39+'2025-26'!J39</f>
        <v>0</v>
      </c>
      <c r="K39" s="26">
        <f>'2024-25'!K39+'2025-26'!K39</f>
        <v>0</v>
      </c>
      <c r="L39" s="26">
        <f>'2024-25'!L39+'2025-26'!L39</f>
        <v>0</v>
      </c>
      <c r="M39" s="26">
        <f>'2024-25'!M39+'2025-26'!M39</f>
        <v>0</v>
      </c>
      <c r="N39" s="26">
        <f>'2024-25'!N39+'2025-26'!N39</f>
        <v>0</v>
      </c>
      <c r="O39" s="26">
        <f>'2024-25'!O39+'2025-26'!O39</f>
        <v>0</v>
      </c>
      <c r="P39" s="26">
        <f>'2024-25'!P39+'2025-26'!P39</f>
        <v>0</v>
      </c>
      <c r="Q39" s="26">
        <f>'2024-25'!Q39+'2025-26'!Q39</f>
        <v>0</v>
      </c>
      <c r="R39" s="20">
        <f t="shared" si="12"/>
        <v>275.2</v>
      </c>
      <c r="S39" s="19"/>
      <c r="T39" s="10"/>
      <c r="U39" s="10"/>
      <c r="V39" s="10"/>
      <c r="W39" s="10"/>
      <c r="X39" s="19">
        <f t="shared" si="13"/>
        <v>0</v>
      </c>
      <c r="Y39" s="10"/>
      <c r="Z39" s="10"/>
    </row>
    <row r="40" spans="1:26" ht="16.5" customHeight="1" x14ac:dyDescent="0.2">
      <c r="A40" s="14"/>
      <c r="B40" s="15" t="s">
        <v>56</v>
      </c>
      <c r="C40" s="16">
        <f t="shared" ref="C40:R40" si="14">C41+C42+C43</f>
        <v>2174.83</v>
      </c>
      <c r="D40" s="16">
        <f t="shared" si="14"/>
        <v>0</v>
      </c>
      <c r="E40" s="16">
        <f t="shared" si="14"/>
        <v>2174.83</v>
      </c>
      <c r="F40" s="16">
        <f t="shared" si="14"/>
        <v>1417.27</v>
      </c>
      <c r="G40" s="16">
        <f t="shared" si="14"/>
        <v>160.04599999999999</v>
      </c>
      <c r="H40" s="16">
        <f t="shared" si="14"/>
        <v>52.375999999999998</v>
      </c>
      <c r="I40" s="16">
        <f t="shared" si="14"/>
        <v>36.686</v>
      </c>
      <c r="J40" s="16">
        <f t="shared" si="14"/>
        <v>44.18</v>
      </c>
      <c r="K40" s="16">
        <f t="shared" si="14"/>
        <v>28.72</v>
      </c>
      <c r="L40" s="16">
        <f t="shared" si="14"/>
        <v>98.622</v>
      </c>
      <c r="M40" s="16">
        <f t="shared" si="14"/>
        <v>105.56</v>
      </c>
      <c r="N40" s="16">
        <f t="shared" si="14"/>
        <v>36.268000000000001</v>
      </c>
      <c r="O40" s="16">
        <f t="shared" si="14"/>
        <v>50.183999999999997</v>
      </c>
      <c r="P40" s="16">
        <f t="shared" si="14"/>
        <v>50.612000000000002</v>
      </c>
      <c r="Q40" s="16">
        <f t="shared" si="14"/>
        <v>94.31</v>
      </c>
      <c r="R40" s="16">
        <f t="shared" si="14"/>
        <v>2174.8340000000003</v>
      </c>
      <c r="S40" s="16"/>
      <c r="T40" s="10"/>
      <c r="U40" s="10"/>
      <c r="V40" s="10"/>
      <c r="W40" s="10"/>
      <c r="X40" s="16">
        <f>X41+X42+X43</f>
        <v>-4.0000000001327862E-3</v>
      </c>
      <c r="Y40" s="10"/>
      <c r="Z40" s="10"/>
    </row>
    <row r="41" spans="1:26" ht="16.5" customHeight="1" x14ac:dyDescent="0.2">
      <c r="A41" s="17">
        <v>32</v>
      </c>
      <c r="B41" s="18" t="s">
        <v>57</v>
      </c>
      <c r="C41" s="19">
        <f>'2024-25'!C41+'2025-26'!C41</f>
        <v>1720.57</v>
      </c>
      <c r="D41" s="19">
        <f>'2024-25'!D41+'2025-26'!D41</f>
        <v>0</v>
      </c>
      <c r="E41" s="20">
        <f t="shared" ref="E41:E43" si="15">C41+D41</f>
        <v>1720.57</v>
      </c>
      <c r="F41" s="19">
        <f>'2024-25'!F41+'2025-26'!F41</f>
        <v>963.01</v>
      </c>
      <c r="G41" s="19">
        <f>'2024-25'!G41+'2025-26'!G41</f>
        <v>160.04599999999999</v>
      </c>
      <c r="H41" s="19">
        <f>'2024-25'!H41+'2025-26'!H41</f>
        <v>52.375999999999998</v>
      </c>
      <c r="I41" s="19">
        <f>'2024-25'!I41+'2025-26'!I41</f>
        <v>36.686</v>
      </c>
      <c r="J41" s="19">
        <f>'2024-25'!J41+'2025-26'!J41</f>
        <v>44.18</v>
      </c>
      <c r="K41" s="19">
        <f>'2024-25'!K41+'2025-26'!K41</f>
        <v>28.72</v>
      </c>
      <c r="L41" s="19">
        <f>'2024-25'!L41+'2025-26'!L41</f>
        <v>98.622</v>
      </c>
      <c r="M41" s="19">
        <f>'2024-25'!M41+'2025-26'!M41</f>
        <v>105.56</v>
      </c>
      <c r="N41" s="19">
        <f>'2024-25'!N41+'2025-26'!N41</f>
        <v>36.268000000000001</v>
      </c>
      <c r="O41" s="19">
        <f>'2024-25'!O41+'2025-26'!O41</f>
        <v>50.183999999999997</v>
      </c>
      <c r="P41" s="19">
        <f>'2024-25'!P41+'2025-26'!P41</f>
        <v>50.612000000000002</v>
      </c>
      <c r="Q41" s="19">
        <f>'2024-25'!Q41+'2025-26'!Q41</f>
        <v>94.31</v>
      </c>
      <c r="R41" s="20">
        <f t="shared" ref="R41:R43" si="16">SUM(F41:Q41)</f>
        <v>1720.5740000000001</v>
      </c>
      <c r="S41" s="19"/>
      <c r="T41" s="10"/>
      <c r="U41" s="10"/>
      <c r="V41" s="10"/>
      <c r="W41" s="10"/>
      <c r="X41" s="19">
        <f t="shared" ref="X41:X43" si="17">E41-R41</f>
        <v>-4.0000000001327862E-3</v>
      </c>
      <c r="Y41" s="10"/>
      <c r="Z41" s="10"/>
    </row>
    <row r="42" spans="1:26" ht="16.5" customHeight="1" x14ac:dyDescent="0.2">
      <c r="A42" s="17">
        <v>33</v>
      </c>
      <c r="B42" s="18" t="s">
        <v>58</v>
      </c>
      <c r="C42" s="19">
        <f>'2024-25'!C42+'2025-26'!C42</f>
        <v>219.4</v>
      </c>
      <c r="D42" s="19">
        <f>'2024-25'!D42+'2025-26'!D42</f>
        <v>0</v>
      </c>
      <c r="E42" s="20">
        <f t="shared" si="15"/>
        <v>219.4</v>
      </c>
      <c r="F42" s="19">
        <f>'2024-25'!F42+'2025-26'!F42</f>
        <v>219.4</v>
      </c>
      <c r="G42" s="19">
        <f>'2024-25'!G42+'2025-26'!G42</f>
        <v>0</v>
      </c>
      <c r="H42" s="19">
        <f>'2024-25'!H42+'2025-26'!H42</f>
        <v>0</v>
      </c>
      <c r="I42" s="19">
        <f>'2024-25'!I42+'2025-26'!I42</f>
        <v>0</v>
      </c>
      <c r="J42" s="19">
        <f>'2024-25'!J42+'2025-26'!J42</f>
        <v>0</v>
      </c>
      <c r="K42" s="19">
        <f>'2024-25'!K42+'2025-26'!K42</f>
        <v>0</v>
      </c>
      <c r="L42" s="19">
        <f>'2024-25'!L42+'2025-26'!L42</f>
        <v>0</v>
      </c>
      <c r="M42" s="19">
        <f>'2024-25'!M42+'2025-26'!M42</f>
        <v>0</v>
      </c>
      <c r="N42" s="19">
        <f>'2024-25'!N42+'2025-26'!N42</f>
        <v>0</v>
      </c>
      <c r="O42" s="19">
        <f>'2024-25'!O42+'2025-26'!O42</f>
        <v>0</v>
      </c>
      <c r="P42" s="19">
        <f>'2024-25'!P42+'2025-26'!P42</f>
        <v>0</v>
      </c>
      <c r="Q42" s="19">
        <f>'2024-25'!Q42+'2025-26'!Q42</f>
        <v>0</v>
      </c>
      <c r="R42" s="20">
        <f t="shared" si="16"/>
        <v>219.4</v>
      </c>
      <c r="S42" s="19"/>
      <c r="T42" s="10"/>
      <c r="U42" s="10"/>
      <c r="V42" s="10"/>
      <c r="W42" s="10"/>
      <c r="X42" s="19">
        <f t="shared" si="17"/>
        <v>0</v>
      </c>
      <c r="Y42" s="10"/>
      <c r="Z42" s="10"/>
    </row>
    <row r="43" spans="1:26" ht="16.5" customHeight="1" x14ac:dyDescent="0.2">
      <c r="A43" s="17">
        <v>34</v>
      </c>
      <c r="B43" s="18" t="s">
        <v>59</v>
      </c>
      <c r="C43" s="19">
        <f>'2024-25'!C43+'2025-26'!C43</f>
        <v>234.86</v>
      </c>
      <c r="D43" s="19">
        <f>'2024-25'!D43+'2025-26'!D43</f>
        <v>0</v>
      </c>
      <c r="E43" s="20">
        <f t="shared" si="15"/>
        <v>234.86</v>
      </c>
      <c r="F43" s="19">
        <f>'2024-25'!F43+'2025-26'!F43</f>
        <v>234.86</v>
      </c>
      <c r="G43" s="19">
        <f>'2024-25'!G43+'2025-26'!G43</f>
        <v>0</v>
      </c>
      <c r="H43" s="19">
        <f>'2024-25'!H43+'2025-26'!H43</f>
        <v>0</v>
      </c>
      <c r="I43" s="19">
        <f>'2024-25'!I43+'2025-26'!I43</f>
        <v>0</v>
      </c>
      <c r="J43" s="19">
        <f>'2024-25'!J43+'2025-26'!J43</f>
        <v>0</v>
      </c>
      <c r="K43" s="19">
        <f>'2024-25'!K43+'2025-26'!K43</f>
        <v>0</v>
      </c>
      <c r="L43" s="19">
        <f>'2024-25'!L43+'2025-26'!L43</f>
        <v>0</v>
      </c>
      <c r="M43" s="19">
        <f>'2024-25'!M43+'2025-26'!M43</f>
        <v>0</v>
      </c>
      <c r="N43" s="19">
        <f>'2024-25'!N43+'2025-26'!N43</f>
        <v>0</v>
      </c>
      <c r="O43" s="19">
        <f>'2024-25'!O43+'2025-26'!O43</f>
        <v>0</v>
      </c>
      <c r="P43" s="19">
        <f>'2024-25'!P43+'2025-26'!P43</f>
        <v>0</v>
      </c>
      <c r="Q43" s="19">
        <f>'2024-25'!Q43+'2025-26'!Q43</f>
        <v>0</v>
      </c>
      <c r="R43" s="20">
        <f t="shared" si="16"/>
        <v>234.86</v>
      </c>
      <c r="S43" s="19"/>
      <c r="T43" s="10"/>
      <c r="U43" s="10"/>
      <c r="V43" s="10"/>
      <c r="W43" s="10"/>
      <c r="X43" s="19">
        <f t="shared" si="17"/>
        <v>0</v>
      </c>
      <c r="Y43" s="10"/>
      <c r="Z43" s="10"/>
    </row>
    <row r="44" spans="1:26" ht="16.5" customHeight="1" x14ac:dyDescent="0.2">
      <c r="A44" s="14"/>
      <c r="B44" s="15" t="s">
        <v>60</v>
      </c>
      <c r="C44" s="16">
        <f t="shared" ref="C44:R44" si="18">SUM(C45:C51)</f>
        <v>1060.3999999999999</v>
      </c>
      <c r="D44" s="16">
        <f t="shared" si="18"/>
        <v>0</v>
      </c>
      <c r="E44" s="16">
        <f t="shared" si="18"/>
        <v>1060.3999999999999</v>
      </c>
      <c r="F44" s="16">
        <f t="shared" si="18"/>
        <v>735.19999999999993</v>
      </c>
      <c r="G44" s="16">
        <f t="shared" si="18"/>
        <v>10.16</v>
      </c>
      <c r="H44" s="16">
        <f t="shared" si="18"/>
        <v>50.62</v>
      </c>
      <c r="I44" s="16">
        <f t="shared" si="18"/>
        <v>32.32</v>
      </c>
      <c r="J44" s="16">
        <f t="shared" si="18"/>
        <v>46.12</v>
      </c>
      <c r="K44" s="16">
        <f t="shared" si="18"/>
        <v>34.96</v>
      </c>
      <c r="L44" s="16">
        <f t="shared" si="18"/>
        <v>7.72</v>
      </c>
      <c r="M44" s="16">
        <f t="shared" si="18"/>
        <v>75.02000000000001</v>
      </c>
      <c r="N44" s="16">
        <f t="shared" si="18"/>
        <v>34.6</v>
      </c>
      <c r="O44" s="16">
        <f t="shared" si="18"/>
        <v>6.2799999999999994</v>
      </c>
      <c r="P44" s="16">
        <f t="shared" si="18"/>
        <v>5.6</v>
      </c>
      <c r="Q44" s="16">
        <f t="shared" si="18"/>
        <v>21.8</v>
      </c>
      <c r="R44" s="16">
        <f t="shared" si="18"/>
        <v>1060.4000000000001</v>
      </c>
      <c r="S44" s="16"/>
      <c r="T44" s="10"/>
      <c r="U44" s="10"/>
      <c r="V44" s="10"/>
      <c r="W44" s="10"/>
      <c r="X44" s="16">
        <f>SUM(X45:X51)</f>
        <v>0</v>
      </c>
      <c r="Y44" s="10"/>
      <c r="Z44" s="10"/>
    </row>
    <row r="45" spans="1:26" ht="16.5" customHeight="1" x14ac:dyDescent="0.2">
      <c r="A45" s="17">
        <v>35</v>
      </c>
      <c r="B45" s="18" t="s">
        <v>61</v>
      </c>
      <c r="C45" s="19">
        <f>'2024-25'!C45+'2025-26'!C45</f>
        <v>134.18</v>
      </c>
      <c r="D45" s="19">
        <f>'2024-25'!D45+'2025-26'!D45</f>
        <v>0</v>
      </c>
      <c r="E45" s="20">
        <f t="shared" ref="E45:E51" si="19">C45+D45</f>
        <v>134.18</v>
      </c>
      <c r="F45" s="19">
        <f>'2024-25'!F45+'2025-26'!F45</f>
        <v>85.1</v>
      </c>
      <c r="G45" s="19">
        <f>'2024-25'!G45+'2025-26'!G45</f>
        <v>5.88</v>
      </c>
      <c r="H45" s="19">
        <f>'2024-25'!H45+'2025-26'!H45</f>
        <v>6.84</v>
      </c>
      <c r="I45" s="19">
        <f>'2024-25'!I45+'2025-26'!I45</f>
        <v>2.76</v>
      </c>
      <c r="J45" s="19">
        <f>'2024-25'!J45+'2025-26'!J45</f>
        <v>6.12</v>
      </c>
      <c r="K45" s="19">
        <f>'2024-25'!K45+'2025-26'!K45</f>
        <v>3.72</v>
      </c>
      <c r="L45" s="19">
        <f>'2024-25'!L45+'2025-26'!L45</f>
        <v>4.4400000000000004</v>
      </c>
      <c r="M45" s="19">
        <f>'2024-25'!M45+'2025-26'!M45</f>
        <v>5.64</v>
      </c>
      <c r="N45" s="19">
        <f>'2024-25'!N45+'2025-26'!N45</f>
        <v>4.4400000000000004</v>
      </c>
      <c r="O45" s="19">
        <f>'2024-25'!O45+'2025-26'!O45</f>
        <v>3</v>
      </c>
      <c r="P45" s="19">
        <f>'2024-25'!P45+'2025-26'!P45</f>
        <v>2.52</v>
      </c>
      <c r="Q45" s="19">
        <f>'2024-25'!Q45+'2025-26'!Q45</f>
        <v>3.72</v>
      </c>
      <c r="R45" s="20">
        <f t="shared" ref="R45:R51" si="20">SUM(F45:Q45)</f>
        <v>134.18</v>
      </c>
      <c r="S45" s="19"/>
      <c r="T45" s="10"/>
      <c r="U45" s="10"/>
      <c r="V45" s="10"/>
      <c r="W45" s="10"/>
      <c r="X45" s="19">
        <f t="shared" ref="X45:X51" si="21">E45-R45</f>
        <v>0</v>
      </c>
      <c r="Y45" s="10"/>
      <c r="Z45" s="10"/>
    </row>
    <row r="46" spans="1:26" ht="16.5" customHeight="1" x14ac:dyDescent="0.2">
      <c r="A46" s="17">
        <v>36</v>
      </c>
      <c r="B46" s="18" t="s">
        <v>63</v>
      </c>
      <c r="C46" s="19">
        <f>'2024-25'!C46+'2025-26'!C46</f>
        <v>124.16</v>
      </c>
      <c r="D46" s="19">
        <f>'2024-25'!D46+'2025-26'!D46</f>
        <v>0</v>
      </c>
      <c r="E46" s="20">
        <f t="shared" si="19"/>
        <v>124.16</v>
      </c>
      <c r="F46" s="19">
        <f>'2024-25'!F46+'2025-26'!F46</f>
        <v>124.16</v>
      </c>
      <c r="G46" s="19">
        <f>'2024-25'!G46+'2025-26'!G46</f>
        <v>0</v>
      </c>
      <c r="H46" s="19">
        <f>'2024-25'!H46+'2025-26'!H46</f>
        <v>0</v>
      </c>
      <c r="I46" s="19">
        <f>'2024-25'!I46+'2025-26'!I46</f>
        <v>0</v>
      </c>
      <c r="J46" s="19">
        <f>'2024-25'!J46+'2025-26'!J46</f>
        <v>0</v>
      </c>
      <c r="K46" s="19">
        <f>'2024-25'!K46+'2025-26'!K46</f>
        <v>0</v>
      </c>
      <c r="L46" s="19">
        <f>'2024-25'!L46+'2025-26'!L46</f>
        <v>0</v>
      </c>
      <c r="M46" s="19">
        <f>'2024-25'!M46+'2025-26'!M46</f>
        <v>0</v>
      </c>
      <c r="N46" s="19">
        <f>'2024-25'!N46+'2025-26'!N46</f>
        <v>0</v>
      </c>
      <c r="O46" s="19">
        <f>'2024-25'!O46+'2025-26'!O46</f>
        <v>0</v>
      </c>
      <c r="P46" s="19">
        <f>'2024-25'!P46+'2025-26'!P46</f>
        <v>0</v>
      </c>
      <c r="Q46" s="19">
        <f>'2024-25'!Q46+'2025-26'!Q46</f>
        <v>0</v>
      </c>
      <c r="R46" s="20">
        <f t="shared" si="20"/>
        <v>124.16</v>
      </c>
      <c r="S46" s="19"/>
      <c r="T46" s="10"/>
      <c r="U46" s="10"/>
      <c r="V46" s="10"/>
      <c r="W46" s="10"/>
      <c r="X46" s="19">
        <f t="shared" si="21"/>
        <v>0</v>
      </c>
      <c r="Y46" s="10"/>
      <c r="Z46" s="10"/>
    </row>
    <row r="47" spans="1:26" ht="16.5" customHeight="1" x14ac:dyDescent="0.2">
      <c r="A47" s="17">
        <v>37</v>
      </c>
      <c r="B47" s="18" t="s">
        <v>65</v>
      </c>
      <c r="C47" s="19">
        <f>'2024-25'!C47+'2025-26'!C47</f>
        <v>7.8</v>
      </c>
      <c r="D47" s="19">
        <f>'2024-25'!D47+'2025-26'!D47</f>
        <v>0</v>
      </c>
      <c r="E47" s="20">
        <f t="shared" si="19"/>
        <v>7.8</v>
      </c>
      <c r="F47" s="19">
        <f>'2024-25'!F47+'2025-26'!F47</f>
        <v>0</v>
      </c>
      <c r="G47" s="19">
        <f>'2024-25'!G47+'2025-26'!G47</f>
        <v>1.6</v>
      </c>
      <c r="H47" s="19">
        <f>'2024-25'!H47+'2025-26'!H47</f>
        <v>0.8</v>
      </c>
      <c r="I47" s="19">
        <f>'2024-25'!I47+'2025-26'!I47</f>
        <v>0.4</v>
      </c>
      <c r="J47" s="19">
        <f>'2024-25'!J47+'2025-26'!J47</f>
        <v>0.6</v>
      </c>
      <c r="K47" s="19">
        <f>'2024-25'!K47+'2025-26'!K47</f>
        <v>0.4</v>
      </c>
      <c r="L47" s="19">
        <f>'2024-25'!L47+'2025-26'!L47</f>
        <v>0.6</v>
      </c>
      <c r="M47" s="19">
        <f>'2024-25'!M47+'2025-26'!M47</f>
        <v>1.2</v>
      </c>
      <c r="N47" s="19">
        <f>'2024-25'!N47+'2025-26'!N47</f>
        <v>0.4</v>
      </c>
      <c r="O47" s="19">
        <f>'2024-25'!O47+'2025-26'!O47</f>
        <v>0.6</v>
      </c>
      <c r="P47" s="19">
        <f>'2024-25'!P47+'2025-26'!P47</f>
        <v>0.4</v>
      </c>
      <c r="Q47" s="19">
        <f>'2024-25'!Q47+'2025-26'!Q47</f>
        <v>0.8</v>
      </c>
      <c r="R47" s="20">
        <f t="shared" si="20"/>
        <v>7.8000000000000007</v>
      </c>
      <c r="S47" s="19"/>
      <c r="T47" s="10"/>
      <c r="U47" s="10"/>
      <c r="V47" s="10"/>
      <c r="W47" s="10"/>
      <c r="X47" s="19">
        <f t="shared" si="21"/>
        <v>0</v>
      </c>
      <c r="Y47" s="10"/>
      <c r="Z47" s="10"/>
    </row>
    <row r="48" spans="1:26" ht="16.5" customHeight="1" x14ac:dyDescent="0.2">
      <c r="A48" s="17">
        <v>38</v>
      </c>
      <c r="B48" s="18" t="s">
        <v>67</v>
      </c>
      <c r="C48" s="19">
        <f>'2024-25'!C48+'2025-26'!C48</f>
        <v>311.11</v>
      </c>
      <c r="D48" s="19">
        <f>'2024-25'!D48+'2025-26'!D48</f>
        <v>0</v>
      </c>
      <c r="E48" s="20">
        <f t="shared" si="19"/>
        <v>311.11</v>
      </c>
      <c r="F48" s="19">
        <f>'2024-25'!F48+'2025-26'!F48</f>
        <v>72.27000000000001</v>
      </c>
      <c r="G48" s="19">
        <f>'2024-25'!G48+'2025-26'!G48</f>
        <v>0</v>
      </c>
      <c r="H48" s="19">
        <f>'2024-25'!H48+'2025-26'!H48</f>
        <v>40.299999999999997</v>
      </c>
      <c r="I48" s="19">
        <f>'2024-25'!I48+'2025-26'!I48</f>
        <v>26.479999999999997</v>
      </c>
      <c r="J48" s="19">
        <f>'2024-25'!J48+'2025-26'!J48</f>
        <v>36.72</v>
      </c>
      <c r="K48" s="19">
        <f>'2024-25'!K48+'2025-26'!K48</f>
        <v>28.16</v>
      </c>
      <c r="L48" s="19">
        <f>'2024-25'!L48+'2025-26'!L48</f>
        <v>0</v>
      </c>
      <c r="M48" s="19">
        <f>'2024-25'!M48+'2025-26'!M48</f>
        <v>65.5</v>
      </c>
      <c r="N48" s="19">
        <f>'2024-25'!N48+'2025-26'!N48</f>
        <v>27.08</v>
      </c>
      <c r="O48" s="19">
        <f>'2024-25'!O48+'2025-26'!O48</f>
        <v>0</v>
      </c>
      <c r="P48" s="19">
        <f>'2024-25'!P48+'2025-26'!P48</f>
        <v>0</v>
      </c>
      <c r="Q48" s="19">
        <f>'2024-25'!Q48+'2025-26'!Q48</f>
        <v>14.6</v>
      </c>
      <c r="R48" s="20">
        <f t="shared" si="20"/>
        <v>311.11</v>
      </c>
      <c r="S48" s="19"/>
      <c r="T48" s="10"/>
      <c r="U48" s="10"/>
      <c r="V48" s="10"/>
      <c r="W48" s="10"/>
      <c r="X48" s="19">
        <f t="shared" si="21"/>
        <v>0</v>
      </c>
      <c r="Y48" s="10"/>
      <c r="Z48" s="10"/>
    </row>
    <row r="49" spans="1:26" ht="16.5" customHeight="1" x14ac:dyDescent="0.2">
      <c r="A49" s="17">
        <v>39</v>
      </c>
      <c r="B49" s="18" t="s">
        <v>69</v>
      </c>
      <c r="C49" s="19">
        <f>'2024-25'!C49+'2025-26'!C49</f>
        <v>398.54</v>
      </c>
      <c r="D49" s="19">
        <f>'2024-25'!D49+'2025-26'!D49</f>
        <v>0</v>
      </c>
      <c r="E49" s="20">
        <f t="shared" si="19"/>
        <v>398.54</v>
      </c>
      <c r="F49" s="19">
        <f>'2024-25'!F49+'2025-26'!F49</f>
        <v>371.04</v>
      </c>
      <c r="G49" s="19">
        <f>'2024-25'!G49+'2025-26'!G49</f>
        <v>2.5</v>
      </c>
      <c r="H49" s="19">
        <f>'2024-25'!H49+'2025-26'!H49</f>
        <v>2.5</v>
      </c>
      <c r="I49" s="19">
        <f>'2024-25'!I49+'2025-26'!I49</f>
        <v>2.5</v>
      </c>
      <c r="J49" s="19">
        <f>'2024-25'!J49+'2025-26'!J49</f>
        <v>2.5</v>
      </c>
      <c r="K49" s="19">
        <f>'2024-25'!K49+'2025-26'!K49</f>
        <v>2.5</v>
      </c>
      <c r="L49" s="19">
        <f>'2024-25'!L49+'2025-26'!L49</f>
        <v>2.5</v>
      </c>
      <c r="M49" s="19">
        <f>'2024-25'!M49+'2025-26'!M49</f>
        <v>2.5</v>
      </c>
      <c r="N49" s="19">
        <f>'2024-25'!N49+'2025-26'!N49</f>
        <v>2.5</v>
      </c>
      <c r="O49" s="19">
        <f>'2024-25'!O49+'2025-26'!O49</f>
        <v>2.5</v>
      </c>
      <c r="P49" s="19">
        <f>'2024-25'!P49+'2025-26'!P49</f>
        <v>2.5</v>
      </c>
      <c r="Q49" s="19">
        <f>'2024-25'!Q49+'2025-26'!Q49</f>
        <v>2.5</v>
      </c>
      <c r="R49" s="20">
        <f t="shared" si="20"/>
        <v>398.54</v>
      </c>
      <c r="S49" s="19"/>
      <c r="T49" s="10"/>
      <c r="U49" s="10"/>
      <c r="V49" s="10"/>
      <c r="W49" s="10"/>
      <c r="X49" s="19">
        <f t="shared" si="21"/>
        <v>0</v>
      </c>
      <c r="Y49" s="10"/>
      <c r="Z49" s="10"/>
    </row>
    <row r="50" spans="1:26" ht="16.5" customHeight="1" x14ac:dyDescent="0.2">
      <c r="A50" s="17">
        <v>40</v>
      </c>
      <c r="B50" s="18" t="s">
        <v>70</v>
      </c>
      <c r="C50" s="19">
        <f>'2024-25'!C50+'2025-26'!C50</f>
        <v>0</v>
      </c>
      <c r="D50" s="19">
        <f>'2024-25'!D50+'2025-26'!D50</f>
        <v>0</v>
      </c>
      <c r="E50" s="20">
        <f t="shared" si="19"/>
        <v>0</v>
      </c>
      <c r="F50" s="19">
        <f>'2024-25'!F50+'2025-26'!F50</f>
        <v>0</v>
      </c>
      <c r="G50" s="19">
        <f>'2024-25'!G50+'2025-26'!G50</f>
        <v>0</v>
      </c>
      <c r="H50" s="19">
        <f>'2024-25'!H50+'2025-26'!H50</f>
        <v>0</v>
      </c>
      <c r="I50" s="19">
        <f>'2024-25'!I50+'2025-26'!I50</f>
        <v>0</v>
      </c>
      <c r="J50" s="19">
        <f>'2024-25'!J50+'2025-26'!J50</f>
        <v>0</v>
      </c>
      <c r="K50" s="19">
        <f>'2024-25'!K50+'2025-26'!K50</f>
        <v>0</v>
      </c>
      <c r="L50" s="19">
        <f>'2024-25'!L50+'2025-26'!L50</f>
        <v>0</v>
      </c>
      <c r="M50" s="19">
        <f>'2024-25'!M50+'2025-26'!M50</f>
        <v>0</v>
      </c>
      <c r="N50" s="19">
        <f>'2024-25'!N50+'2025-26'!N50</f>
        <v>0</v>
      </c>
      <c r="O50" s="19">
        <f>'2024-25'!O50+'2025-26'!O50</f>
        <v>0</v>
      </c>
      <c r="P50" s="19">
        <f>'2024-25'!P50+'2025-26'!P50</f>
        <v>0</v>
      </c>
      <c r="Q50" s="19">
        <f>'2024-25'!Q50+'2025-26'!Q50</f>
        <v>0</v>
      </c>
      <c r="R50" s="20">
        <f t="shared" si="20"/>
        <v>0</v>
      </c>
      <c r="S50" s="19"/>
      <c r="T50" s="10"/>
      <c r="U50" s="10"/>
      <c r="V50" s="10"/>
      <c r="W50" s="10"/>
      <c r="X50" s="19">
        <f t="shared" si="21"/>
        <v>0</v>
      </c>
      <c r="Y50" s="10"/>
      <c r="Z50" s="10"/>
    </row>
    <row r="51" spans="1:26" ht="16.5" customHeight="1" x14ac:dyDescent="0.2">
      <c r="A51" s="17">
        <v>41</v>
      </c>
      <c r="B51" s="18" t="s">
        <v>42</v>
      </c>
      <c r="C51" s="19">
        <f>'2024-25'!C51+'2025-26'!C51</f>
        <v>84.61</v>
      </c>
      <c r="D51" s="19">
        <f>'2024-25'!D51+'2025-26'!D51</f>
        <v>0</v>
      </c>
      <c r="E51" s="20">
        <f t="shared" si="19"/>
        <v>84.61</v>
      </c>
      <c r="F51" s="19">
        <f>'2024-25'!F51+'2025-26'!F51</f>
        <v>82.63</v>
      </c>
      <c r="G51" s="19">
        <f>'2024-25'!G51+'2025-26'!G51</f>
        <v>0.18</v>
      </c>
      <c r="H51" s="19">
        <f>'2024-25'!H51+'2025-26'!H51</f>
        <v>0.18</v>
      </c>
      <c r="I51" s="19">
        <f>'2024-25'!I51+'2025-26'!I51</f>
        <v>0.18</v>
      </c>
      <c r="J51" s="19">
        <f>'2024-25'!J51+'2025-26'!J51</f>
        <v>0.18</v>
      </c>
      <c r="K51" s="19">
        <f>'2024-25'!K51+'2025-26'!K51</f>
        <v>0.18</v>
      </c>
      <c r="L51" s="19">
        <f>'2024-25'!L51+'2025-26'!L51</f>
        <v>0.18</v>
      </c>
      <c r="M51" s="19">
        <f>'2024-25'!M51+'2025-26'!M51</f>
        <v>0.18</v>
      </c>
      <c r="N51" s="19">
        <f>'2024-25'!N51+'2025-26'!N51</f>
        <v>0.18</v>
      </c>
      <c r="O51" s="19">
        <f>'2024-25'!O51+'2025-26'!O51</f>
        <v>0.18</v>
      </c>
      <c r="P51" s="19">
        <f>'2024-25'!P51+'2025-26'!P51</f>
        <v>0.18</v>
      </c>
      <c r="Q51" s="19">
        <f>'2024-25'!Q51+'2025-26'!Q51</f>
        <v>0.18</v>
      </c>
      <c r="R51" s="20">
        <f t="shared" si="20"/>
        <v>84.61000000000007</v>
      </c>
      <c r="S51" s="19"/>
      <c r="T51" s="10"/>
      <c r="U51" s="10"/>
      <c r="V51" s="10"/>
      <c r="W51" s="10"/>
      <c r="X51" s="19">
        <f t="shared" si="21"/>
        <v>0</v>
      </c>
      <c r="Y51" s="10"/>
      <c r="Z51" s="10"/>
    </row>
    <row r="52" spans="1:26" ht="16.5" customHeight="1" x14ac:dyDescent="0.2">
      <c r="A52" s="14"/>
      <c r="B52" s="15" t="s">
        <v>72</v>
      </c>
      <c r="C52" s="16">
        <f t="shared" ref="C52:R52" si="22">SUM(C53:C62)</f>
        <v>1037.9999999999998</v>
      </c>
      <c r="D52" s="16">
        <f t="shared" si="22"/>
        <v>0</v>
      </c>
      <c r="E52" s="16">
        <f t="shared" si="22"/>
        <v>1037.9999999999998</v>
      </c>
      <c r="F52" s="16">
        <f t="shared" si="22"/>
        <v>419.39000000000004</v>
      </c>
      <c r="G52" s="16">
        <f t="shared" si="22"/>
        <v>167.98</v>
      </c>
      <c r="H52" s="16">
        <f t="shared" si="22"/>
        <v>70.040000000000006</v>
      </c>
      <c r="I52" s="16">
        <f t="shared" si="22"/>
        <v>13.46</v>
      </c>
      <c r="J52" s="16">
        <f t="shared" si="22"/>
        <v>86.320000000000007</v>
      </c>
      <c r="K52" s="16">
        <f t="shared" si="22"/>
        <v>17.59</v>
      </c>
      <c r="L52" s="16">
        <f t="shared" si="22"/>
        <v>54.540000000000006</v>
      </c>
      <c r="M52" s="16">
        <f t="shared" si="22"/>
        <v>104.06</v>
      </c>
      <c r="N52" s="16">
        <f t="shared" si="22"/>
        <v>29.9</v>
      </c>
      <c r="O52" s="16">
        <f t="shared" si="22"/>
        <v>34.130000000000003</v>
      </c>
      <c r="P52" s="16">
        <f t="shared" si="22"/>
        <v>17.049999999999997</v>
      </c>
      <c r="Q52" s="16">
        <f t="shared" si="22"/>
        <v>23.54</v>
      </c>
      <c r="R52" s="16">
        <f t="shared" si="22"/>
        <v>1038</v>
      </c>
      <c r="S52" s="16"/>
      <c r="T52" s="10"/>
      <c r="U52" s="10"/>
      <c r="V52" s="10"/>
      <c r="W52" s="10"/>
      <c r="X52" s="16">
        <f>SUM(X53:X62)</f>
        <v>0</v>
      </c>
      <c r="Y52" s="10"/>
      <c r="Z52" s="10"/>
    </row>
    <row r="53" spans="1:26" ht="16.5" customHeight="1" x14ac:dyDescent="0.2">
      <c r="A53" s="17">
        <v>42</v>
      </c>
      <c r="B53" s="18" t="s">
        <v>73</v>
      </c>
      <c r="C53" s="19">
        <f>'2024-25'!C53+'2025-26'!C53</f>
        <v>321.90999999999997</v>
      </c>
      <c r="D53" s="19">
        <f>'2024-25'!D53+'2025-26'!D53</f>
        <v>0</v>
      </c>
      <c r="E53" s="20">
        <f t="shared" ref="E53:E62" si="23">C53+D53</f>
        <v>321.90999999999997</v>
      </c>
      <c r="F53" s="30">
        <f>'2024-25'!F53+'2025-26'!F53</f>
        <v>0.01</v>
      </c>
      <c r="G53" s="31">
        <f>'2024-25'!G53+'2025-26'!G53</f>
        <v>123.57</v>
      </c>
      <c r="H53" s="32">
        <f>'2024-25'!H53+'2025-26'!H53</f>
        <v>34.79</v>
      </c>
      <c r="I53" s="32">
        <f>'2024-25'!I53+'2025-26'!I53</f>
        <v>0</v>
      </c>
      <c r="J53" s="32">
        <f>'2024-25'!J53+'2025-26'!J53</f>
        <v>56.14</v>
      </c>
      <c r="K53" s="32">
        <f>'2024-25'!K53+'2025-26'!K53</f>
        <v>3.28</v>
      </c>
      <c r="L53" s="32">
        <f>'2024-25'!L53+'2025-26'!L53</f>
        <v>19.940000000000001</v>
      </c>
      <c r="M53" s="32">
        <f>'2024-25'!M53+'2025-26'!M53</f>
        <v>60.32</v>
      </c>
      <c r="N53" s="32">
        <f>'2024-25'!N53+'2025-26'!N53</f>
        <v>8.66</v>
      </c>
      <c r="O53" s="32">
        <f>'2024-25'!O53+'2025-26'!O53</f>
        <v>15.2</v>
      </c>
      <c r="P53" s="32">
        <f>'2024-25'!P53+'2025-26'!P53</f>
        <v>0</v>
      </c>
      <c r="Q53" s="32">
        <f>'2024-25'!Q53+'2025-26'!Q53</f>
        <v>0</v>
      </c>
      <c r="R53" s="20">
        <f t="shared" ref="R53:R62" si="24">SUM(F53:Q53)</f>
        <v>321.91000000000003</v>
      </c>
      <c r="S53" s="19"/>
      <c r="T53" s="10"/>
      <c r="U53" s="10"/>
      <c r="V53" s="10"/>
      <c r="W53" s="10"/>
      <c r="X53" s="19">
        <f t="shared" ref="X53:X62" si="25">E53-R53</f>
        <v>0</v>
      </c>
      <c r="Y53" s="10"/>
      <c r="Z53" s="10"/>
    </row>
    <row r="54" spans="1:26" ht="16.5" customHeight="1" x14ac:dyDescent="0.2">
      <c r="A54" s="17">
        <v>43</v>
      </c>
      <c r="B54" s="18" t="s">
        <v>74</v>
      </c>
      <c r="C54" s="19">
        <f>'2024-25'!C54+'2025-26'!C54</f>
        <v>1.2</v>
      </c>
      <c r="D54" s="19">
        <f>'2024-25'!D54+'2025-26'!D54</f>
        <v>0</v>
      </c>
      <c r="E54" s="20">
        <f t="shared" si="23"/>
        <v>1.2</v>
      </c>
      <c r="F54" s="30">
        <f>'2024-25'!F54+'2025-26'!F54</f>
        <v>0</v>
      </c>
      <c r="G54" s="30">
        <f>'2024-25'!G54+'2025-26'!G54</f>
        <v>0.4</v>
      </c>
      <c r="H54" s="30">
        <f>'2024-25'!H54+'2025-26'!H54</f>
        <v>0.32</v>
      </c>
      <c r="I54" s="30">
        <f>'2024-25'!I54+'2025-26'!I54</f>
        <v>0</v>
      </c>
      <c r="J54" s="30">
        <f>'2024-25'!J54+'2025-26'!J54</f>
        <v>0</v>
      </c>
      <c r="K54" s="30">
        <f>'2024-25'!K54+'2025-26'!K54</f>
        <v>0.08</v>
      </c>
      <c r="L54" s="30">
        <f>'2024-25'!L54+'2025-26'!L54</f>
        <v>0</v>
      </c>
      <c r="M54" s="30">
        <f>'2024-25'!M54+'2025-26'!M54</f>
        <v>0.32</v>
      </c>
      <c r="N54" s="30">
        <f>'2024-25'!N54+'2025-26'!N54</f>
        <v>0.08</v>
      </c>
      <c r="O54" s="30">
        <f>'2024-25'!O54+'2025-26'!O54</f>
        <v>0</v>
      </c>
      <c r="P54" s="30">
        <f>'2024-25'!P54+'2025-26'!P54</f>
        <v>0</v>
      </c>
      <c r="Q54" s="30">
        <f>'2024-25'!Q54+'2025-26'!Q54</f>
        <v>0</v>
      </c>
      <c r="R54" s="20">
        <f t="shared" si="24"/>
        <v>1.2</v>
      </c>
      <c r="S54" s="19"/>
      <c r="T54" s="10"/>
      <c r="U54" s="10"/>
      <c r="V54" s="10"/>
      <c r="W54" s="10"/>
      <c r="X54" s="19">
        <f t="shared" si="25"/>
        <v>0</v>
      </c>
      <c r="Y54" s="10"/>
      <c r="Z54" s="10"/>
    </row>
    <row r="55" spans="1:26" ht="16.5" customHeight="1" x14ac:dyDescent="0.2">
      <c r="A55" s="17">
        <v>44</v>
      </c>
      <c r="B55" s="18" t="s">
        <v>75</v>
      </c>
      <c r="C55" s="19">
        <f>'2024-25'!C55+'2025-26'!C55</f>
        <v>32.42</v>
      </c>
      <c r="D55" s="19">
        <f>'2024-25'!D55+'2025-26'!D55</f>
        <v>0</v>
      </c>
      <c r="E55" s="20">
        <f t="shared" si="23"/>
        <v>32.42</v>
      </c>
      <c r="F55" s="30">
        <f>'2024-25'!F55+'2025-26'!F55</f>
        <v>8.7899999999999991</v>
      </c>
      <c r="G55" s="31">
        <f>'2024-25'!G55+'2025-26'!G55</f>
        <v>3.57</v>
      </c>
      <c r="H55" s="32">
        <f>'2024-25'!H55+'2025-26'!H55</f>
        <v>2.9299999999999997</v>
      </c>
      <c r="I55" s="32">
        <f>'2024-25'!I55+'2025-26'!I55</f>
        <v>0.51</v>
      </c>
      <c r="J55" s="32">
        <f>'2024-25'!J55+'2025-26'!J55</f>
        <v>3.3</v>
      </c>
      <c r="K55" s="32">
        <f>'2024-25'!K55+'2025-26'!K55</f>
        <v>1.71</v>
      </c>
      <c r="L55" s="32">
        <f>'2024-25'!L55+'2025-26'!L55</f>
        <v>2.89</v>
      </c>
      <c r="M55" s="32">
        <f>'2024-25'!M55+'2025-26'!M55</f>
        <v>4.03</v>
      </c>
      <c r="N55" s="32">
        <f>'2024-25'!N55+'2025-26'!N55</f>
        <v>2.29</v>
      </c>
      <c r="O55" s="32">
        <f>'2024-25'!O55+'2025-26'!O55</f>
        <v>1.01</v>
      </c>
      <c r="P55" s="32">
        <f>'2024-25'!P55+'2025-26'!P55</f>
        <v>0.21</v>
      </c>
      <c r="Q55" s="32">
        <f>'2024-25'!Q55+'2025-26'!Q55</f>
        <v>1.18</v>
      </c>
      <c r="R55" s="20">
        <f t="shared" si="24"/>
        <v>32.42</v>
      </c>
      <c r="S55" s="19"/>
      <c r="T55" s="10"/>
      <c r="U55" s="10"/>
      <c r="V55" s="10"/>
      <c r="W55" s="10"/>
      <c r="X55" s="19">
        <f t="shared" si="25"/>
        <v>0</v>
      </c>
      <c r="Y55" s="10"/>
      <c r="Z55" s="10"/>
    </row>
    <row r="56" spans="1:26" ht="16.5" customHeight="1" x14ac:dyDescent="0.2">
      <c r="A56" s="17">
        <v>45</v>
      </c>
      <c r="B56" s="18" t="s">
        <v>76</v>
      </c>
      <c r="C56" s="19">
        <f>'2024-25'!C56+'2025-26'!C56</f>
        <v>130.5</v>
      </c>
      <c r="D56" s="19">
        <f>'2024-25'!D56+'2025-26'!D56</f>
        <v>0</v>
      </c>
      <c r="E56" s="20">
        <f t="shared" si="23"/>
        <v>130.5</v>
      </c>
      <c r="F56" s="30">
        <f>'2024-25'!F56+'2025-26'!F56</f>
        <v>76.22999999999999</v>
      </c>
      <c r="G56" s="31">
        <f>'2024-25'!G56+'2025-26'!G56</f>
        <v>6.8</v>
      </c>
      <c r="H56" s="32">
        <f>'2024-25'!H56+'2025-26'!H56</f>
        <v>6.52</v>
      </c>
      <c r="I56" s="32">
        <f>'2024-25'!I56+'2025-26'!I56</f>
        <v>0.88</v>
      </c>
      <c r="J56" s="32">
        <f>'2024-25'!J56+'2025-26'!J56</f>
        <v>12.809999999999999</v>
      </c>
      <c r="K56" s="32">
        <f>'2024-25'!K56+'2025-26'!K56</f>
        <v>3.13</v>
      </c>
      <c r="L56" s="32">
        <f>'2024-25'!L56+'2025-26'!L56</f>
        <v>12.57</v>
      </c>
      <c r="M56" s="32">
        <f>'2024-25'!M56+'2025-26'!M56</f>
        <v>4.5199999999999996</v>
      </c>
      <c r="N56" s="32">
        <f>'2024-25'!N56+'2025-26'!N56</f>
        <v>3.2199999999999998</v>
      </c>
      <c r="O56" s="32">
        <f>'2024-25'!O56+'2025-26'!O56</f>
        <v>1.38</v>
      </c>
      <c r="P56" s="32">
        <f>'2024-25'!P56+'2025-26'!P56</f>
        <v>0.28000000000000003</v>
      </c>
      <c r="Q56" s="32">
        <f>'2024-25'!Q56+'2025-26'!Q56</f>
        <v>2.16</v>
      </c>
      <c r="R56" s="20">
        <f t="shared" si="24"/>
        <v>130.49999999999997</v>
      </c>
      <c r="S56" s="19"/>
      <c r="T56" s="10"/>
      <c r="U56" s="10"/>
      <c r="V56" s="10"/>
      <c r="W56" s="10"/>
      <c r="X56" s="19">
        <f t="shared" si="25"/>
        <v>0</v>
      </c>
      <c r="Y56" s="10"/>
      <c r="Z56" s="10"/>
    </row>
    <row r="57" spans="1:26" ht="16.5" customHeight="1" x14ac:dyDescent="0.2">
      <c r="A57" s="17">
        <v>46</v>
      </c>
      <c r="B57" s="18" t="s">
        <v>77</v>
      </c>
      <c r="C57" s="19">
        <f>'2024-25'!C57+'2025-26'!C57</f>
        <v>327.81</v>
      </c>
      <c r="D57" s="19">
        <f>'2024-25'!D57+'2025-26'!D57</f>
        <v>0</v>
      </c>
      <c r="E57" s="20">
        <f t="shared" si="23"/>
        <v>327.81</v>
      </c>
      <c r="F57" s="30">
        <f>'2024-25'!F57+'2025-26'!F57</f>
        <v>168.60000000000002</v>
      </c>
      <c r="G57" s="22">
        <f>'2024-25'!G57+'2025-26'!G57</f>
        <v>27.32</v>
      </c>
      <c r="H57" s="23">
        <f>'2024-25'!H57+'2025-26'!H57</f>
        <v>19.78</v>
      </c>
      <c r="I57" s="23">
        <f>'2024-25'!I57+'2025-26'!I57</f>
        <v>7.1099999999999994</v>
      </c>
      <c r="J57" s="23">
        <f>'2024-25'!J57+'2025-26'!J57</f>
        <v>9.11</v>
      </c>
      <c r="K57" s="23">
        <f>'2024-25'!K57+'2025-26'!K57</f>
        <v>4.7200000000000006</v>
      </c>
      <c r="L57" s="23">
        <f>'2024-25'!L57+'2025-26'!L57</f>
        <v>13.68</v>
      </c>
      <c r="M57" s="23">
        <f>'2024-25'!M57+'2025-26'!M57</f>
        <v>28.799999999999997</v>
      </c>
      <c r="N57" s="23">
        <f>'2024-25'!N57+'2025-26'!N57</f>
        <v>10.39</v>
      </c>
      <c r="O57" s="23">
        <f>'2024-25'!O57+'2025-26'!O57</f>
        <v>11.5</v>
      </c>
      <c r="P57" s="23">
        <f>'2024-25'!P57+'2025-26'!P57</f>
        <v>11.879999999999999</v>
      </c>
      <c r="Q57" s="23">
        <f>'2024-25'!Q57+'2025-26'!Q57</f>
        <v>14.92</v>
      </c>
      <c r="R57" s="20">
        <f t="shared" si="24"/>
        <v>327.81</v>
      </c>
      <c r="S57" s="19"/>
      <c r="T57" s="10"/>
      <c r="U57" s="10"/>
      <c r="V57" s="10"/>
      <c r="W57" s="10"/>
      <c r="X57" s="19">
        <f t="shared" si="25"/>
        <v>0</v>
      </c>
      <c r="Y57" s="10"/>
      <c r="Z57" s="10"/>
    </row>
    <row r="58" spans="1:26" ht="16.5" customHeight="1" x14ac:dyDescent="0.2">
      <c r="A58" s="17">
        <v>47</v>
      </c>
      <c r="B58" s="18" t="s">
        <v>78</v>
      </c>
      <c r="C58" s="19">
        <f>'2024-25'!C58+'2025-26'!C58</f>
        <v>10</v>
      </c>
      <c r="D58" s="19">
        <f>'2024-25'!D58+'2025-26'!D58</f>
        <v>0</v>
      </c>
      <c r="E58" s="20">
        <f t="shared" si="23"/>
        <v>10</v>
      </c>
      <c r="F58" s="30">
        <f>'2024-25'!F58+'2025-26'!F58</f>
        <v>10</v>
      </c>
      <c r="G58" s="30">
        <f>'2024-25'!G58+'2025-26'!G58</f>
        <v>0</v>
      </c>
      <c r="H58" s="30">
        <f>'2024-25'!H58+'2025-26'!H58</f>
        <v>0</v>
      </c>
      <c r="I58" s="30">
        <f>'2024-25'!I58+'2025-26'!I58</f>
        <v>0</v>
      </c>
      <c r="J58" s="30">
        <f>'2024-25'!J58+'2025-26'!J58</f>
        <v>0</v>
      </c>
      <c r="K58" s="30">
        <f>'2024-25'!K58+'2025-26'!K58</f>
        <v>0</v>
      </c>
      <c r="L58" s="30">
        <f>'2024-25'!L58+'2025-26'!L58</f>
        <v>0</v>
      </c>
      <c r="M58" s="30">
        <f>'2024-25'!M58+'2025-26'!M58</f>
        <v>0</v>
      </c>
      <c r="N58" s="30">
        <f>'2024-25'!N58+'2025-26'!N58</f>
        <v>0</v>
      </c>
      <c r="O58" s="30">
        <f>'2024-25'!O58+'2025-26'!O58</f>
        <v>0</v>
      </c>
      <c r="P58" s="30">
        <f>'2024-25'!P58+'2025-26'!P58</f>
        <v>0</v>
      </c>
      <c r="Q58" s="30">
        <f>'2024-25'!Q58+'2025-26'!Q58</f>
        <v>0</v>
      </c>
      <c r="R58" s="20">
        <f t="shared" si="24"/>
        <v>10</v>
      </c>
      <c r="S58" s="19"/>
      <c r="T58" s="10"/>
      <c r="U58" s="10"/>
      <c r="V58" s="10"/>
      <c r="W58" s="10"/>
      <c r="X58" s="19">
        <f t="shared" si="25"/>
        <v>0</v>
      </c>
      <c r="Y58" s="10"/>
      <c r="Z58" s="10"/>
    </row>
    <row r="59" spans="1:26" ht="16.5" customHeight="1" x14ac:dyDescent="0.2">
      <c r="A59" s="17">
        <v>48</v>
      </c>
      <c r="B59" s="18" t="s">
        <v>79</v>
      </c>
      <c r="C59" s="19">
        <f>'2024-25'!C59+'2025-26'!C59</f>
        <v>20.12</v>
      </c>
      <c r="D59" s="19">
        <f>'2024-25'!D59+'2025-26'!D59</f>
        <v>0</v>
      </c>
      <c r="E59" s="20">
        <f t="shared" si="23"/>
        <v>20.12</v>
      </c>
      <c r="F59" s="30">
        <f>'2024-25'!F59+'2025-26'!F59</f>
        <v>10.120000000000001</v>
      </c>
      <c r="G59" s="30">
        <f>'2024-25'!G59+'2025-26'!G59</f>
        <v>1.92</v>
      </c>
      <c r="H59" s="30">
        <f>'2024-25'!H59+'2025-26'!H59</f>
        <v>1.3</v>
      </c>
      <c r="I59" s="30">
        <f>'2024-25'!I59+'2025-26'!I59</f>
        <v>0.56000000000000005</v>
      </c>
      <c r="J59" s="30">
        <f>'2024-25'!J59+'2025-26'!J59</f>
        <v>0.56000000000000005</v>
      </c>
      <c r="K59" s="30">
        <f>'2024-25'!K59+'2025-26'!K59</f>
        <v>0.27</v>
      </c>
      <c r="L59" s="30">
        <f>'2024-25'!L59+'2025-26'!L59</f>
        <v>1.06</v>
      </c>
      <c r="M59" s="30">
        <f>'2024-25'!M59+'2025-26'!M59</f>
        <v>1.67</v>
      </c>
      <c r="N59" s="30">
        <f>'2024-25'!N59+'2025-26'!N59</f>
        <v>0.86</v>
      </c>
      <c r="O59" s="30">
        <f>'2024-25'!O59+'2025-26'!O59</f>
        <v>0.64</v>
      </c>
      <c r="P59" s="30">
        <f>'2024-25'!P59+'2025-26'!P59</f>
        <v>0.28000000000000003</v>
      </c>
      <c r="Q59" s="30">
        <f>'2024-25'!Q59+'2025-26'!Q59</f>
        <v>0.88</v>
      </c>
      <c r="R59" s="20">
        <f t="shared" si="24"/>
        <v>20.12</v>
      </c>
      <c r="S59" s="19"/>
      <c r="T59" s="10"/>
      <c r="U59" s="10"/>
      <c r="V59" s="10"/>
      <c r="W59" s="10"/>
      <c r="X59" s="19">
        <f t="shared" si="25"/>
        <v>0</v>
      </c>
      <c r="Y59" s="10"/>
      <c r="Z59" s="10"/>
    </row>
    <row r="60" spans="1:26" ht="16.5" customHeight="1" x14ac:dyDescent="0.2">
      <c r="A60" s="17">
        <v>49</v>
      </c>
      <c r="B60" s="18" t="s">
        <v>81</v>
      </c>
      <c r="C60" s="19">
        <f>'2024-25'!C60+'2025-26'!C60</f>
        <v>48.6</v>
      </c>
      <c r="D60" s="19">
        <f>'2024-25'!D60+'2025-26'!D60</f>
        <v>0</v>
      </c>
      <c r="E60" s="20">
        <f t="shared" si="23"/>
        <v>48.6</v>
      </c>
      <c r="F60" s="30">
        <f>'2024-25'!F60+'2025-26'!F60</f>
        <v>48.6</v>
      </c>
      <c r="G60" s="30">
        <f>'2024-25'!G60+'2025-26'!G60</f>
        <v>0</v>
      </c>
      <c r="H60" s="30">
        <f>'2024-25'!H60+'2025-26'!H60</f>
        <v>0</v>
      </c>
      <c r="I60" s="30">
        <f>'2024-25'!I60+'2025-26'!I60</f>
        <v>0</v>
      </c>
      <c r="J60" s="30">
        <f>'2024-25'!J60+'2025-26'!J60</f>
        <v>0</v>
      </c>
      <c r="K60" s="30">
        <f>'2024-25'!K60+'2025-26'!K60</f>
        <v>0</v>
      </c>
      <c r="L60" s="30">
        <f>'2024-25'!L60+'2025-26'!L60</f>
        <v>0</v>
      </c>
      <c r="M60" s="30">
        <f>'2024-25'!M60+'2025-26'!M60</f>
        <v>0</v>
      </c>
      <c r="N60" s="30">
        <f>'2024-25'!N60+'2025-26'!N60</f>
        <v>0</v>
      </c>
      <c r="O60" s="30">
        <f>'2024-25'!O60+'2025-26'!O60</f>
        <v>0</v>
      </c>
      <c r="P60" s="30">
        <f>'2024-25'!P60+'2025-26'!P60</f>
        <v>0</v>
      </c>
      <c r="Q60" s="30">
        <f>'2024-25'!Q60+'2025-26'!Q60</f>
        <v>0</v>
      </c>
      <c r="R60" s="20">
        <f t="shared" si="24"/>
        <v>48.6</v>
      </c>
      <c r="S60" s="19"/>
      <c r="T60" s="10"/>
      <c r="U60" s="10"/>
      <c r="V60" s="10"/>
      <c r="W60" s="10"/>
      <c r="X60" s="19">
        <f t="shared" si="25"/>
        <v>0</v>
      </c>
      <c r="Y60" s="10"/>
      <c r="Z60" s="10"/>
    </row>
    <row r="61" spans="1:26" ht="16.5" customHeight="1" x14ac:dyDescent="0.2">
      <c r="A61" s="17">
        <v>50</v>
      </c>
      <c r="B61" s="18" t="s">
        <v>82</v>
      </c>
      <c r="C61" s="19">
        <f>'2024-25'!C61+'2025-26'!C61</f>
        <v>139.63999999999999</v>
      </c>
      <c r="D61" s="19">
        <f>'2024-25'!D61+'2025-26'!D61</f>
        <v>0</v>
      </c>
      <c r="E61" s="20">
        <f t="shared" si="23"/>
        <v>139.63999999999999</v>
      </c>
      <c r="F61" s="30">
        <f>'2024-25'!F61+'2025-26'!F61</f>
        <v>91.240000000000009</v>
      </c>
      <c r="G61" s="30">
        <f>'2024-25'!G61+'2025-26'!G61</f>
        <v>4.4000000000000004</v>
      </c>
      <c r="H61" s="30">
        <f>'2024-25'!H61+'2025-26'!H61</f>
        <v>4.4000000000000004</v>
      </c>
      <c r="I61" s="30">
        <f>'2024-25'!I61+'2025-26'!I61</f>
        <v>4.4000000000000004</v>
      </c>
      <c r="J61" s="30">
        <f>'2024-25'!J61+'2025-26'!J61</f>
        <v>4.4000000000000004</v>
      </c>
      <c r="K61" s="30">
        <f>'2024-25'!K61+'2025-26'!K61</f>
        <v>4.4000000000000004</v>
      </c>
      <c r="L61" s="30">
        <f>'2024-25'!L61+'2025-26'!L61</f>
        <v>4.4000000000000004</v>
      </c>
      <c r="M61" s="30">
        <f>'2024-25'!M61+'2025-26'!M61</f>
        <v>4.4000000000000004</v>
      </c>
      <c r="N61" s="30">
        <f>'2024-25'!N61+'2025-26'!N61</f>
        <v>4.4000000000000004</v>
      </c>
      <c r="O61" s="30">
        <f>'2024-25'!O61+'2025-26'!O61</f>
        <v>4.4000000000000004</v>
      </c>
      <c r="P61" s="30">
        <f>'2024-25'!P61+'2025-26'!P61</f>
        <v>4.4000000000000004</v>
      </c>
      <c r="Q61" s="30">
        <f>'2024-25'!Q61+'2025-26'!Q61</f>
        <v>4.4000000000000004</v>
      </c>
      <c r="R61" s="20">
        <f t="shared" si="24"/>
        <v>139.64000000000007</v>
      </c>
      <c r="S61" s="19"/>
      <c r="T61" s="10"/>
      <c r="U61" s="10"/>
      <c r="V61" s="10"/>
      <c r="W61" s="10"/>
      <c r="X61" s="19">
        <f t="shared" si="25"/>
        <v>0</v>
      </c>
      <c r="Y61" s="10"/>
      <c r="Z61" s="10"/>
    </row>
    <row r="62" spans="1:26" ht="16.5" customHeight="1" x14ac:dyDescent="0.2">
      <c r="A62" s="17">
        <v>51</v>
      </c>
      <c r="B62" s="18" t="s">
        <v>42</v>
      </c>
      <c r="C62" s="19">
        <f>'2024-25'!C62+'2025-26'!C62</f>
        <v>5.8</v>
      </c>
      <c r="D62" s="19">
        <f>'2024-25'!D62+'2025-26'!D62</f>
        <v>0</v>
      </c>
      <c r="E62" s="20">
        <f t="shared" si="23"/>
        <v>5.8</v>
      </c>
      <c r="F62" s="30">
        <f>'2024-25'!F62+'2025-26'!F62</f>
        <v>5.8</v>
      </c>
      <c r="G62" s="30">
        <f>'2024-25'!G62+'2025-26'!G62</f>
        <v>0</v>
      </c>
      <c r="H62" s="30">
        <f>'2024-25'!H62+'2025-26'!H62</f>
        <v>0</v>
      </c>
      <c r="I62" s="30">
        <f>'2024-25'!I62+'2025-26'!I62</f>
        <v>0</v>
      </c>
      <c r="J62" s="30">
        <f>'2024-25'!J62+'2025-26'!J62</f>
        <v>0</v>
      </c>
      <c r="K62" s="30">
        <f>'2024-25'!K62+'2025-26'!K62</f>
        <v>0</v>
      </c>
      <c r="L62" s="30">
        <f>'2024-25'!L62+'2025-26'!L62</f>
        <v>0</v>
      </c>
      <c r="M62" s="30">
        <f>'2024-25'!M62+'2025-26'!M62</f>
        <v>0</v>
      </c>
      <c r="N62" s="30">
        <f>'2024-25'!N62+'2025-26'!N62</f>
        <v>0</v>
      </c>
      <c r="O62" s="30">
        <f>'2024-25'!O62+'2025-26'!O62</f>
        <v>0</v>
      </c>
      <c r="P62" s="30">
        <f>'2024-25'!P62+'2025-26'!P62</f>
        <v>0</v>
      </c>
      <c r="Q62" s="30">
        <f>'2024-25'!Q62+'2025-26'!Q62</f>
        <v>0</v>
      </c>
      <c r="R62" s="20">
        <f t="shared" si="24"/>
        <v>5.8</v>
      </c>
      <c r="S62" s="19"/>
      <c r="T62" s="10"/>
      <c r="U62" s="10"/>
      <c r="V62" s="10"/>
      <c r="W62" s="10"/>
      <c r="X62" s="19">
        <f t="shared" si="25"/>
        <v>0</v>
      </c>
      <c r="Y62" s="10"/>
      <c r="Z62" s="10"/>
    </row>
    <row r="63" spans="1:26" ht="16.5" customHeight="1" x14ac:dyDescent="0.2">
      <c r="A63" s="14"/>
      <c r="B63" s="15" t="s">
        <v>83</v>
      </c>
      <c r="C63" s="16">
        <f t="shared" ref="C63:R63" si="26">SUM(C64:C73)</f>
        <v>1828.43</v>
      </c>
      <c r="D63" s="16">
        <f t="shared" si="26"/>
        <v>0</v>
      </c>
      <c r="E63" s="16">
        <f t="shared" si="26"/>
        <v>1828.43</v>
      </c>
      <c r="F63" s="16">
        <f t="shared" si="26"/>
        <v>1495.9500000000003</v>
      </c>
      <c r="G63" s="16">
        <f t="shared" si="26"/>
        <v>45.510000000000005</v>
      </c>
      <c r="H63" s="16">
        <f t="shared" si="26"/>
        <v>40.539999999999992</v>
      </c>
      <c r="I63" s="16">
        <f t="shared" si="26"/>
        <v>17.29</v>
      </c>
      <c r="J63" s="16">
        <f t="shared" si="26"/>
        <v>39.35</v>
      </c>
      <c r="K63" s="16">
        <f t="shared" si="26"/>
        <v>14.120000000000001</v>
      </c>
      <c r="L63" s="16">
        <f t="shared" si="26"/>
        <v>27.8</v>
      </c>
      <c r="M63" s="16">
        <f t="shared" si="26"/>
        <v>50.46</v>
      </c>
      <c r="N63" s="16">
        <f t="shared" si="26"/>
        <v>14.120000000000001</v>
      </c>
      <c r="O63" s="16">
        <f t="shared" si="26"/>
        <v>30.93</v>
      </c>
      <c r="P63" s="16">
        <f t="shared" si="26"/>
        <v>16.12</v>
      </c>
      <c r="Q63" s="16">
        <f t="shared" si="26"/>
        <v>36.239999999999995</v>
      </c>
      <c r="R63" s="16">
        <f t="shared" si="26"/>
        <v>1828.43</v>
      </c>
      <c r="S63" s="16"/>
      <c r="T63" s="10"/>
      <c r="U63" s="10"/>
      <c r="V63" s="10"/>
      <c r="W63" s="10"/>
      <c r="X63" s="16">
        <f>SUM(X64:X73)</f>
        <v>0</v>
      </c>
      <c r="Y63" s="10"/>
      <c r="Z63" s="10"/>
    </row>
    <row r="64" spans="1:26" ht="16.5" customHeight="1" x14ac:dyDescent="0.2">
      <c r="A64" s="17">
        <v>52</v>
      </c>
      <c r="B64" s="18" t="s">
        <v>84</v>
      </c>
      <c r="C64" s="19">
        <f>'2024-25'!C64+'2025-26'!C64</f>
        <v>1096.69</v>
      </c>
      <c r="D64" s="19">
        <f>'2024-25'!D64+'2025-26'!D64</f>
        <v>0</v>
      </c>
      <c r="E64" s="20">
        <f t="shared" ref="E64:E74" si="27">C64+D64</f>
        <v>1096.69</v>
      </c>
      <c r="F64" s="22">
        <f>'2024-25'!F64+'2025-26'!F64</f>
        <v>1066.19</v>
      </c>
      <c r="G64" s="23">
        <f>'2024-25'!G64+'2025-26'!G64</f>
        <v>5</v>
      </c>
      <c r="H64" s="23">
        <f>'2024-25'!H64+'2025-26'!H64</f>
        <v>3</v>
      </c>
      <c r="I64" s="23">
        <f>'2024-25'!I64+'2025-26'!I64</f>
        <v>2</v>
      </c>
      <c r="J64" s="23">
        <f>'2024-25'!J64+'2025-26'!J64</f>
        <v>2.5</v>
      </c>
      <c r="K64" s="23">
        <f>'2024-25'!K64+'2025-26'!K64</f>
        <v>2</v>
      </c>
      <c r="L64" s="23">
        <f>'2024-25'!L64+'2025-26'!L64</f>
        <v>2.5</v>
      </c>
      <c r="M64" s="23">
        <f>'2024-25'!M64+'2025-26'!M64</f>
        <v>4</v>
      </c>
      <c r="N64" s="23">
        <f>'2024-25'!N64+'2025-26'!N64</f>
        <v>2</v>
      </c>
      <c r="O64" s="23">
        <f>'2024-25'!O64+'2025-26'!O64</f>
        <v>2.5</v>
      </c>
      <c r="P64" s="23">
        <f>'2024-25'!P64+'2025-26'!P64</f>
        <v>2</v>
      </c>
      <c r="Q64" s="23">
        <f>'2024-25'!Q64+'2025-26'!Q64</f>
        <v>3</v>
      </c>
      <c r="R64" s="20">
        <f t="shared" ref="R64:R74" si="28">SUM(F64:Q64)</f>
        <v>1096.69</v>
      </c>
      <c r="S64" s="19"/>
      <c r="T64" s="10"/>
      <c r="U64" s="10"/>
      <c r="V64" s="10"/>
      <c r="W64" s="10"/>
      <c r="X64" s="19">
        <f t="shared" ref="X64:X74" si="29">E64-R64</f>
        <v>0</v>
      </c>
      <c r="Y64" s="10"/>
      <c r="Z64" s="10"/>
    </row>
    <row r="65" spans="1:26" ht="16.5" customHeight="1" x14ac:dyDescent="0.2">
      <c r="A65" s="17">
        <v>53</v>
      </c>
      <c r="B65" s="18" t="s">
        <v>85</v>
      </c>
      <c r="C65" s="19">
        <f>'2024-25'!C65+'2025-26'!C65</f>
        <v>192.19</v>
      </c>
      <c r="D65" s="19">
        <f>'2024-25'!D65+'2025-26'!D65</f>
        <v>0</v>
      </c>
      <c r="E65" s="20">
        <f t="shared" si="27"/>
        <v>192.19</v>
      </c>
      <c r="F65" s="25">
        <f>'2024-25'!F65+'2025-26'!F65</f>
        <v>121.43</v>
      </c>
      <c r="G65" s="26">
        <f>'2024-25'!G65+'2025-26'!G65</f>
        <v>14.32</v>
      </c>
      <c r="H65" s="26">
        <f>'2024-25'!H65+'2025-26'!H65</f>
        <v>7.16</v>
      </c>
      <c r="I65" s="26">
        <f>'2024-25'!I65+'2025-26'!I65</f>
        <v>3.68</v>
      </c>
      <c r="J65" s="26">
        <f>'2024-25'!J65+'2025-26'!J65</f>
        <v>5.52</v>
      </c>
      <c r="K65" s="26">
        <f>'2024-25'!K65+'2025-26'!K65</f>
        <v>3.68</v>
      </c>
      <c r="L65" s="26">
        <f>'2024-25'!L65+'2025-26'!L65</f>
        <v>5.52</v>
      </c>
      <c r="M65" s="26">
        <f>'2024-25'!M65+'2025-26'!M65</f>
        <v>10.84</v>
      </c>
      <c r="N65" s="26">
        <f>'2024-25'!N65+'2025-26'!N65</f>
        <v>3.68</v>
      </c>
      <c r="O65" s="26">
        <f>'2024-25'!O65+'2025-26'!O65</f>
        <v>5.52</v>
      </c>
      <c r="P65" s="26">
        <f>'2024-25'!P65+'2025-26'!P65</f>
        <v>3.68</v>
      </c>
      <c r="Q65" s="26">
        <f>'2024-25'!Q65+'2025-26'!Q65</f>
        <v>7.16</v>
      </c>
      <c r="R65" s="20">
        <f t="shared" si="28"/>
        <v>192.19000000000005</v>
      </c>
      <c r="S65" s="19"/>
      <c r="T65" s="10"/>
      <c r="U65" s="10"/>
      <c r="V65" s="10"/>
      <c r="W65" s="10"/>
      <c r="X65" s="19">
        <f t="shared" si="29"/>
        <v>0</v>
      </c>
      <c r="Y65" s="10"/>
      <c r="Z65" s="10"/>
    </row>
    <row r="66" spans="1:26" ht="16.5" customHeight="1" x14ac:dyDescent="0.2">
      <c r="A66" s="17">
        <v>54</v>
      </c>
      <c r="B66" s="18" t="s">
        <v>86</v>
      </c>
      <c r="C66" s="19">
        <f>'2024-25'!C66+'2025-26'!C66</f>
        <v>197.08</v>
      </c>
      <c r="D66" s="19">
        <f>'2024-25'!D66+'2025-26'!D66</f>
        <v>0</v>
      </c>
      <c r="E66" s="20">
        <f t="shared" si="27"/>
        <v>197.08</v>
      </c>
      <c r="F66" s="25">
        <f>'2024-25'!F66+'2025-26'!F66</f>
        <v>20.16</v>
      </c>
      <c r="G66" s="26">
        <f>'2024-25'!G66+'2025-26'!G66</f>
        <v>18.77</v>
      </c>
      <c r="H66" s="26">
        <f>'2024-25'!H66+'2025-26'!H66</f>
        <v>26.22</v>
      </c>
      <c r="I66" s="26">
        <f>'2024-25'!I66+'2025-26'!I66</f>
        <v>7.45</v>
      </c>
      <c r="J66" s="26">
        <f>'2024-25'!J66+'2025-26'!J66</f>
        <v>25.07</v>
      </c>
      <c r="K66" s="26">
        <f>'2024-25'!K66+'2025-26'!K66</f>
        <v>4.3</v>
      </c>
      <c r="L66" s="26">
        <f>'2024-25'!L66+'2025-26'!L66</f>
        <v>15.620000000000001</v>
      </c>
      <c r="M66" s="28">
        <f>'2024-25'!M66+'2025-26'!M66</f>
        <v>28.2</v>
      </c>
      <c r="N66" s="26">
        <f>'2024-25'!N66+'2025-26'!N66</f>
        <v>4.3</v>
      </c>
      <c r="O66" s="26">
        <f>'2024-25'!O66+'2025-26'!O66</f>
        <v>18.77</v>
      </c>
      <c r="P66" s="26">
        <f>'2024-25'!P66+'2025-26'!P66</f>
        <v>6.3</v>
      </c>
      <c r="Q66" s="26">
        <f>'2024-25'!Q66+'2025-26'!Q66</f>
        <v>21.919999999999998</v>
      </c>
      <c r="R66" s="20">
        <f t="shared" si="28"/>
        <v>197.08000000000004</v>
      </c>
      <c r="S66" s="19"/>
      <c r="T66" s="10"/>
      <c r="U66" s="10"/>
      <c r="V66" s="10"/>
      <c r="W66" s="10"/>
      <c r="X66" s="19">
        <f t="shared" si="29"/>
        <v>0</v>
      </c>
      <c r="Y66" s="10"/>
      <c r="Z66" s="10"/>
    </row>
    <row r="67" spans="1:26" ht="16.5" customHeight="1" x14ac:dyDescent="0.2">
      <c r="A67" s="17">
        <v>55</v>
      </c>
      <c r="B67" s="18" t="s">
        <v>87</v>
      </c>
      <c r="C67" s="19">
        <f>'2024-25'!C67+'2025-26'!C67</f>
        <v>29.03</v>
      </c>
      <c r="D67" s="19">
        <f>'2024-25'!D67+'2025-26'!D67</f>
        <v>0</v>
      </c>
      <c r="E67" s="20">
        <f t="shared" si="27"/>
        <v>29.03</v>
      </c>
      <c r="F67" s="25">
        <f>'2024-25'!F67+'2025-26'!F67</f>
        <v>29.03</v>
      </c>
      <c r="G67" s="26">
        <f>'2024-25'!G67+'2025-26'!G67</f>
        <v>0</v>
      </c>
      <c r="H67" s="26">
        <f>'2024-25'!H67+'2025-26'!H67</f>
        <v>0</v>
      </c>
      <c r="I67" s="26">
        <f>'2024-25'!I67+'2025-26'!I67</f>
        <v>0</v>
      </c>
      <c r="J67" s="26">
        <f>'2024-25'!J67+'2025-26'!J67</f>
        <v>0</v>
      </c>
      <c r="K67" s="26">
        <f>'2024-25'!K67+'2025-26'!K67</f>
        <v>0</v>
      </c>
      <c r="L67" s="26">
        <f>'2024-25'!L67+'2025-26'!L67</f>
        <v>0</v>
      </c>
      <c r="M67" s="26">
        <f>'2024-25'!M67+'2025-26'!M67</f>
        <v>0</v>
      </c>
      <c r="N67" s="26">
        <f>'2024-25'!N67+'2025-26'!N67</f>
        <v>0</v>
      </c>
      <c r="O67" s="26">
        <f>'2024-25'!O67+'2025-26'!O67</f>
        <v>0</v>
      </c>
      <c r="P67" s="26">
        <f>'2024-25'!P67+'2025-26'!P67</f>
        <v>0</v>
      </c>
      <c r="Q67" s="26">
        <f>'2024-25'!Q67+'2025-26'!Q67</f>
        <v>0</v>
      </c>
      <c r="R67" s="20">
        <f t="shared" si="28"/>
        <v>29.03</v>
      </c>
      <c r="S67" s="19"/>
      <c r="T67" s="10"/>
      <c r="U67" s="10"/>
      <c r="V67" s="10"/>
      <c r="W67" s="10"/>
      <c r="X67" s="19">
        <f t="shared" si="29"/>
        <v>0</v>
      </c>
      <c r="Y67" s="10"/>
      <c r="Z67" s="10"/>
    </row>
    <row r="68" spans="1:26" ht="16.5" customHeight="1" x14ac:dyDescent="0.2">
      <c r="A68" s="17">
        <v>56</v>
      </c>
      <c r="B68" s="18" t="s">
        <v>88</v>
      </c>
      <c r="C68" s="19">
        <f>'2024-25'!C68+'2025-26'!C68</f>
        <v>114.18</v>
      </c>
      <c r="D68" s="19">
        <f>'2024-25'!D68+'2025-26'!D68</f>
        <v>0</v>
      </c>
      <c r="E68" s="20">
        <f t="shared" si="27"/>
        <v>114.18</v>
      </c>
      <c r="F68" s="25">
        <f>'2024-25'!F68+'2025-26'!F68</f>
        <v>66.180000000000007</v>
      </c>
      <c r="G68" s="26">
        <f>'2024-25'!G68+'2025-26'!G68</f>
        <v>5.32</v>
      </c>
      <c r="H68" s="26">
        <f>'2024-25'!H68+'2025-26'!H68</f>
        <v>4.16</v>
      </c>
      <c r="I68" s="28">
        <f>'2024-25'!I68+'2025-26'!I68</f>
        <v>4.16</v>
      </c>
      <c r="J68" s="26">
        <f>'2024-25'!J68+'2025-26'!J68</f>
        <v>4.16</v>
      </c>
      <c r="K68" s="26">
        <f>'2024-25'!K68+'2025-26'!K68</f>
        <v>4.1399999999999997</v>
      </c>
      <c r="L68" s="26">
        <f>'2024-25'!L68+'2025-26'!L68</f>
        <v>4.16</v>
      </c>
      <c r="M68" s="26">
        <f>'2024-25'!M68+'2025-26'!M68</f>
        <v>5.32</v>
      </c>
      <c r="N68" s="26">
        <f>'2024-25'!N68+'2025-26'!N68</f>
        <v>4.1399999999999997</v>
      </c>
      <c r="O68" s="26">
        <f>'2024-25'!O68+'2025-26'!O68</f>
        <v>4.1399999999999997</v>
      </c>
      <c r="P68" s="26">
        <f>'2024-25'!P68+'2025-26'!P68</f>
        <v>4.1399999999999997</v>
      </c>
      <c r="Q68" s="26">
        <f>'2024-25'!Q68+'2025-26'!Q68</f>
        <v>4.16</v>
      </c>
      <c r="R68" s="20">
        <f t="shared" si="28"/>
        <v>114.17999999999999</v>
      </c>
      <c r="S68" s="19"/>
      <c r="T68" s="10"/>
      <c r="U68" s="10"/>
      <c r="V68" s="10"/>
      <c r="W68" s="10"/>
      <c r="X68" s="19">
        <f t="shared" si="29"/>
        <v>0</v>
      </c>
      <c r="Y68" s="10"/>
      <c r="Z68" s="10"/>
    </row>
    <row r="69" spans="1:26" ht="16.5" customHeight="1" x14ac:dyDescent="0.2">
      <c r="A69" s="17">
        <v>57</v>
      </c>
      <c r="B69" s="18" t="s">
        <v>89</v>
      </c>
      <c r="C69" s="19">
        <f>'2024-25'!C69+'2025-26'!C69</f>
        <v>6.3</v>
      </c>
      <c r="D69" s="19">
        <f>'2024-25'!D69+'2025-26'!D69</f>
        <v>0</v>
      </c>
      <c r="E69" s="20">
        <f t="shared" si="27"/>
        <v>6.3</v>
      </c>
      <c r="F69" s="25">
        <f>'2024-25'!F69+'2025-26'!F69</f>
        <v>0</v>
      </c>
      <c r="G69" s="26">
        <f>'2024-25'!G69+'2025-26'!G69</f>
        <v>2.1</v>
      </c>
      <c r="H69" s="26">
        <f>'2024-25'!H69+'2025-26'!H69</f>
        <v>0</v>
      </c>
      <c r="I69" s="26">
        <f>'2024-25'!I69+'2025-26'!I69</f>
        <v>0</v>
      </c>
      <c r="J69" s="26">
        <f>'2024-25'!J69+'2025-26'!J69</f>
        <v>2.1</v>
      </c>
      <c r="K69" s="26">
        <f>'2024-25'!K69+'2025-26'!K69</f>
        <v>0</v>
      </c>
      <c r="L69" s="26">
        <f>'2024-25'!L69+'2025-26'!L69</f>
        <v>0</v>
      </c>
      <c r="M69" s="26">
        <f>'2024-25'!M69+'2025-26'!M69</f>
        <v>2.1</v>
      </c>
      <c r="N69" s="26">
        <f>'2024-25'!N69+'2025-26'!N69</f>
        <v>0</v>
      </c>
      <c r="O69" s="26">
        <f>'2024-25'!O69+'2025-26'!O69</f>
        <v>0</v>
      </c>
      <c r="P69" s="26">
        <f>'2024-25'!P69+'2025-26'!P69</f>
        <v>0</v>
      </c>
      <c r="Q69" s="29">
        <f>'2024-25'!Q69+'2025-26'!Q69</f>
        <v>0</v>
      </c>
      <c r="R69" s="20">
        <f t="shared" si="28"/>
        <v>6.3000000000000007</v>
      </c>
      <c r="S69" s="19"/>
      <c r="T69" s="10"/>
      <c r="U69" s="10"/>
      <c r="V69" s="10"/>
      <c r="W69" s="10"/>
      <c r="X69" s="19">
        <f t="shared" si="29"/>
        <v>0</v>
      </c>
      <c r="Y69" s="10"/>
      <c r="Z69" s="10"/>
    </row>
    <row r="70" spans="1:26" ht="16.5" customHeight="1" x14ac:dyDescent="0.2">
      <c r="A70" s="17">
        <v>58</v>
      </c>
      <c r="B70" s="18" t="s">
        <v>90</v>
      </c>
      <c r="C70" s="19">
        <f>'2024-25'!C70+'2025-26'!C70</f>
        <v>144.96</v>
      </c>
      <c r="D70" s="19">
        <f>'2024-25'!D70+'2025-26'!D70</f>
        <v>0</v>
      </c>
      <c r="E70" s="20">
        <f t="shared" si="27"/>
        <v>144.96</v>
      </c>
      <c r="F70" s="25">
        <f>'2024-25'!F70+'2025-26'!F70</f>
        <v>144.96</v>
      </c>
      <c r="G70" s="26">
        <f>'2024-25'!G70+'2025-26'!G70</f>
        <v>0</v>
      </c>
      <c r="H70" s="26">
        <f>'2024-25'!H70+'2025-26'!H70</f>
        <v>0</v>
      </c>
      <c r="I70" s="26">
        <f>'2024-25'!I70+'2025-26'!I70</f>
        <v>0</v>
      </c>
      <c r="J70" s="26">
        <f>'2024-25'!J70+'2025-26'!J70</f>
        <v>0</v>
      </c>
      <c r="K70" s="26">
        <f>'2024-25'!K70+'2025-26'!K70</f>
        <v>0</v>
      </c>
      <c r="L70" s="26">
        <f>'2024-25'!L70+'2025-26'!L70</f>
        <v>0</v>
      </c>
      <c r="M70" s="26">
        <f>'2024-25'!M70+'2025-26'!M70</f>
        <v>0</v>
      </c>
      <c r="N70" s="26">
        <f>'2024-25'!N70+'2025-26'!N70</f>
        <v>0</v>
      </c>
      <c r="O70" s="26">
        <f>'2024-25'!O70+'2025-26'!O70</f>
        <v>0</v>
      </c>
      <c r="P70" s="26">
        <f>'2024-25'!P70+'2025-26'!P70</f>
        <v>0</v>
      </c>
      <c r="Q70" s="26">
        <f>'2024-25'!Q70+'2025-26'!Q70</f>
        <v>0</v>
      </c>
      <c r="R70" s="20">
        <f t="shared" si="28"/>
        <v>144.96</v>
      </c>
      <c r="S70" s="19"/>
      <c r="T70" s="10"/>
      <c r="U70" s="10"/>
      <c r="V70" s="10"/>
      <c r="W70" s="10"/>
      <c r="X70" s="19">
        <f t="shared" si="29"/>
        <v>0</v>
      </c>
      <c r="Y70" s="10"/>
      <c r="Z70" s="10"/>
    </row>
    <row r="71" spans="1:26" ht="16.5" customHeight="1" x14ac:dyDescent="0.2">
      <c r="A71" s="17">
        <v>59</v>
      </c>
      <c r="B71" s="18" t="s">
        <v>91</v>
      </c>
      <c r="C71" s="19">
        <f>'2024-25'!C71+'2025-26'!C71</f>
        <v>0</v>
      </c>
      <c r="D71" s="19">
        <f>'2024-25'!D71+'2025-26'!D71</f>
        <v>0</v>
      </c>
      <c r="E71" s="20">
        <f t="shared" si="27"/>
        <v>0</v>
      </c>
      <c r="F71" s="25">
        <f>'2024-25'!F71+'2025-26'!F71</f>
        <v>0</v>
      </c>
      <c r="G71" s="26">
        <f>'2024-25'!G71+'2025-26'!G71</f>
        <v>0</v>
      </c>
      <c r="H71" s="26">
        <f>'2024-25'!H71+'2025-26'!H71</f>
        <v>0</v>
      </c>
      <c r="I71" s="26">
        <f>'2024-25'!I71+'2025-26'!I71</f>
        <v>0</v>
      </c>
      <c r="J71" s="26">
        <f>'2024-25'!J71+'2025-26'!J71</f>
        <v>0</v>
      </c>
      <c r="K71" s="26">
        <f>'2024-25'!K71+'2025-26'!K71</f>
        <v>0</v>
      </c>
      <c r="L71" s="26">
        <f>'2024-25'!L71+'2025-26'!L71</f>
        <v>0</v>
      </c>
      <c r="M71" s="26">
        <f>'2024-25'!M71+'2025-26'!M71</f>
        <v>0</v>
      </c>
      <c r="N71" s="26">
        <f>'2024-25'!N71+'2025-26'!N71</f>
        <v>0</v>
      </c>
      <c r="O71" s="26">
        <f>'2024-25'!O71+'2025-26'!O71</f>
        <v>0</v>
      </c>
      <c r="P71" s="26">
        <f>'2024-25'!P71+'2025-26'!P71</f>
        <v>0</v>
      </c>
      <c r="Q71" s="26">
        <f>'2024-25'!Q71+'2025-26'!Q71</f>
        <v>0</v>
      </c>
      <c r="R71" s="20">
        <f t="shared" si="28"/>
        <v>0</v>
      </c>
      <c r="S71" s="19"/>
      <c r="T71" s="10"/>
      <c r="U71" s="10"/>
      <c r="V71" s="10"/>
      <c r="W71" s="10"/>
      <c r="X71" s="19">
        <f t="shared" si="29"/>
        <v>0</v>
      </c>
      <c r="Y71" s="10"/>
      <c r="Z71" s="10"/>
    </row>
    <row r="72" spans="1:26" ht="16.5" customHeight="1" x14ac:dyDescent="0.2">
      <c r="A72" s="17">
        <v>60</v>
      </c>
      <c r="B72" s="18" t="s">
        <v>92</v>
      </c>
      <c r="C72" s="19">
        <f>'2024-25'!C72+'2025-26'!C72</f>
        <v>0</v>
      </c>
      <c r="D72" s="19">
        <f>'2024-25'!D72+'2025-26'!D72</f>
        <v>0</v>
      </c>
      <c r="E72" s="20">
        <f t="shared" si="27"/>
        <v>0</v>
      </c>
      <c r="F72" s="25">
        <f>'2024-25'!F72+'2025-26'!F72</f>
        <v>0</v>
      </c>
      <c r="G72" s="26">
        <f>'2024-25'!G72+'2025-26'!G72</f>
        <v>0</v>
      </c>
      <c r="H72" s="26">
        <f>'2024-25'!H72+'2025-26'!H72</f>
        <v>0</v>
      </c>
      <c r="I72" s="26">
        <f>'2024-25'!I72+'2025-26'!I72</f>
        <v>0</v>
      </c>
      <c r="J72" s="26">
        <f>'2024-25'!J72+'2025-26'!J72</f>
        <v>0</v>
      </c>
      <c r="K72" s="26">
        <f>'2024-25'!K72+'2025-26'!K72</f>
        <v>0</v>
      </c>
      <c r="L72" s="26">
        <f>'2024-25'!L72+'2025-26'!L72</f>
        <v>0</v>
      </c>
      <c r="M72" s="26">
        <f>'2024-25'!M72+'2025-26'!M72</f>
        <v>0</v>
      </c>
      <c r="N72" s="26">
        <f>'2024-25'!N72+'2025-26'!N72</f>
        <v>0</v>
      </c>
      <c r="O72" s="26">
        <f>'2024-25'!O72+'2025-26'!O72</f>
        <v>0</v>
      </c>
      <c r="P72" s="26">
        <f>'2024-25'!P72+'2025-26'!P72</f>
        <v>0</v>
      </c>
      <c r="Q72" s="26">
        <f>'2024-25'!Q72+'2025-26'!Q72</f>
        <v>0</v>
      </c>
      <c r="R72" s="20">
        <f t="shared" si="28"/>
        <v>0</v>
      </c>
      <c r="S72" s="19"/>
      <c r="T72" s="10"/>
      <c r="U72" s="10"/>
      <c r="V72" s="10"/>
      <c r="W72" s="10"/>
      <c r="X72" s="19">
        <f t="shared" si="29"/>
        <v>0</v>
      </c>
      <c r="Y72" s="10"/>
      <c r="Z72" s="10"/>
    </row>
    <row r="73" spans="1:26" ht="16.5" customHeight="1" x14ac:dyDescent="0.2">
      <c r="A73" s="17">
        <v>61</v>
      </c>
      <c r="B73" s="18" t="s">
        <v>42</v>
      </c>
      <c r="C73" s="19">
        <f>'2024-25'!C73+'2025-26'!C73</f>
        <v>48</v>
      </c>
      <c r="D73" s="19">
        <f>'2024-25'!D73+'2025-26'!D73</f>
        <v>0</v>
      </c>
      <c r="E73" s="20">
        <f t="shared" si="27"/>
        <v>48</v>
      </c>
      <c r="F73" s="25">
        <f>'2024-25'!F73+'2025-26'!F73</f>
        <v>48</v>
      </c>
      <c r="G73" s="26">
        <f>'2024-25'!G73+'2025-26'!G73</f>
        <v>0</v>
      </c>
      <c r="H73" s="26">
        <f>'2024-25'!H73+'2025-26'!H73</f>
        <v>0</v>
      </c>
      <c r="I73" s="26">
        <f>'2024-25'!I73+'2025-26'!I73</f>
        <v>0</v>
      </c>
      <c r="J73" s="26">
        <f>'2024-25'!J73+'2025-26'!J73</f>
        <v>0</v>
      </c>
      <c r="K73" s="26">
        <f>'2024-25'!K73+'2025-26'!K73</f>
        <v>0</v>
      </c>
      <c r="L73" s="26">
        <f>'2024-25'!L73+'2025-26'!L73</f>
        <v>0</v>
      </c>
      <c r="M73" s="26">
        <f>'2024-25'!M73+'2025-26'!M73</f>
        <v>0</v>
      </c>
      <c r="N73" s="26">
        <f>'2024-25'!N73+'2025-26'!N73</f>
        <v>0</v>
      </c>
      <c r="O73" s="26">
        <f>'2024-25'!O73+'2025-26'!O73</f>
        <v>0</v>
      </c>
      <c r="P73" s="26">
        <f>'2024-25'!P73+'2025-26'!P73</f>
        <v>0</v>
      </c>
      <c r="Q73" s="26">
        <f>'2024-25'!Q73+'2025-26'!Q73</f>
        <v>0</v>
      </c>
      <c r="R73" s="20">
        <f t="shared" si="28"/>
        <v>48</v>
      </c>
      <c r="S73" s="19"/>
      <c r="T73" s="10"/>
      <c r="U73" s="10"/>
      <c r="V73" s="10"/>
      <c r="W73" s="10"/>
      <c r="X73" s="19">
        <f t="shared" si="29"/>
        <v>0</v>
      </c>
      <c r="Y73" s="10"/>
      <c r="Z73" s="10"/>
    </row>
    <row r="74" spans="1:26" ht="16.5" customHeight="1" x14ac:dyDescent="0.2">
      <c r="A74" s="14">
        <v>62</v>
      </c>
      <c r="B74" s="15" t="s">
        <v>93</v>
      </c>
      <c r="C74" s="16">
        <f>'2024-25'!C74+'2025-26'!C74</f>
        <v>6.04</v>
      </c>
      <c r="D74" s="16">
        <f>'2024-25'!D74+'2025-26'!D74</f>
        <v>0</v>
      </c>
      <c r="E74" s="16">
        <f t="shared" si="27"/>
        <v>6.04</v>
      </c>
      <c r="F74" s="16">
        <f>'2024-25'!F74+'2025-26'!F74</f>
        <v>6.04</v>
      </c>
      <c r="G74" s="16">
        <f>'2024-25'!G74+'2025-26'!G74</f>
        <v>0</v>
      </c>
      <c r="H74" s="16">
        <f>'2024-25'!H74+'2025-26'!H74</f>
        <v>0</v>
      </c>
      <c r="I74" s="16">
        <f>'2024-25'!I74+'2025-26'!I74</f>
        <v>0</v>
      </c>
      <c r="J74" s="16">
        <f>'2024-25'!J74+'2025-26'!J74</f>
        <v>0</v>
      </c>
      <c r="K74" s="16">
        <f>'2024-25'!K74+'2025-26'!K74</f>
        <v>0</v>
      </c>
      <c r="L74" s="16">
        <f>'2024-25'!L74+'2025-26'!L74</f>
        <v>0</v>
      </c>
      <c r="M74" s="16">
        <f>'2024-25'!M74+'2025-26'!M74</f>
        <v>0</v>
      </c>
      <c r="N74" s="16">
        <f>'2024-25'!N74+'2025-26'!N74</f>
        <v>0</v>
      </c>
      <c r="O74" s="16">
        <f>'2024-25'!O74+'2025-26'!O74</f>
        <v>0</v>
      </c>
      <c r="P74" s="16">
        <f>'2024-25'!P74+'2025-26'!P74</f>
        <v>0</v>
      </c>
      <c r="Q74" s="16">
        <f>'2024-25'!Q74+'2025-26'!Q74</f>
        <v>0</v>
      </c>
      <c r="R74" s="16">
        <f t="shared" si="28"/>
        <v>6.04</v>
      </c>
      <c r="S74" s="16"/>
      <c r="T74" s="10"/>
      <c r="U74" s="10"/>
      <c r="V74" s="10"/>
      <c r="W74" s="10"/>
      <c r="X74" s="16">
        <f t="shared" si="29"/>
        <v>0</v>
      </c>
      <c r="Y74" s="10"/>
      <c r="Z74" s="10"/>
    </row>
    <row r="75" spans="1:26" ht="16.5" customHeight="1" x14ac:dyDescent="0.2">
      <c r="A75" s="33" t="s">
        <v>94</v>
      </c>
      <c r="B75" s="34" t="s">
        <v>95</v>
      </c>
      <c r="C75" s="35">
        <f t="shared" ref="C75:R75" si="30">C76+C77+C83+C88+C101+C106+C107+C108</f>
        <v>5741.87</v>
      </c>
      <c r="D75" s="35">
        <f t="shared" si="30"/>
        <v>0</v>
      </c>
      <c r="E75" s="35">
        <f t="shared" si="30"/>
        <v>5741.87</v>
      </c>
      <c r="F75" s="35">
        <f t="shared" si="30"/>
        <v>4208.1219999999994</v>
      </c>
      <c r="G75" s="35">
        <f t="shared" si="30"/>
        <v>415.63990000000001</v>
      </c>
      <c r="H75" s="35">
        <f t="shared" si="30"/>
        <v>169.55889999999999</v>
      </c>
      <c r="I75" s="35">
        <f t="shared" si="30"/>
        <v>19.752899999999997</v>
      </c>
      <c r="J75" s="35">
        <f t="shared" si="30"/>
        <v>186.78289999999998</v>
      </c>
      <c r="K75" s="35">
        <f t="shared" si="30"/>
        <v>28.242899999999999</v>
      </c>
      <c r="L75" s="35">
        <f t="shared" si="30"/>
        <v>128.72289999999998</v>
      </c>
      <c r="M75" s="35">
        <f t="shared" si="30"/>
        <v>268.82399999999996</v>
      </c>
      <c r="N75" s="35">
        <f t="shared" si="30"/>
        <v>27.682899999999997</v>
      </c>
      <c r="O75" s="35">
        <f t="shared" si="30"/>
        <v>142.99290000000002</v>
      </c>
      <c r="P75" s="35">
        <f t="shared" si="30"/>
        <v>34.102899999999998</v>
      </c>
      <c r="Q75" s="35">
        <f t="shared" si="30"/>
        <v>111.4389</v>
      </c>
      <c r="R75" s="35">
        <f t="shared" si="30"/>
        <v>5741.8640000000005</v>
      </c>
      <c r="S75" s="35"/>
      <c r="T75" s="10"/>
      <c r="U75" s="10"/>
      <c r="V75" s="10"/>
      <c r="W75" s="10"/>
      <c r="X75" s="35">
        <f>X76+X77+X83+X88+X101+X106+X107+X108</f>
        <v>5.9999999999824638E-3</v>
      </c>
      <c r="Y75" s="10"/>
      <c r="Z75" s="10"/>
    </row>
    <row r="76" spans="1:26" ht="16.5" customHeight="1" x14ac:dyDescent="0.2">
      <c r="A76" s="14">
        <v>63</v>
      </c>
      <c r="B76" s="15" t="s">
        <v>96</v>
      </c>
      <c r="C76" s="16">
        <f>'2024-25'!C76+'2025-26'!C76</f>
        <v>126.25999999999999</v>
      </c>
      <c r="D76" s="16">
        <f>'2024-25'!D76+'2025-26'!D76</f>
        <v>0</v>
      </c>
      <c r="E76" s="16">
        <f>C76+D76</f>
        <v>126.25999999999999</v>
      </c>
      <c r="F76" s="16">
        <f>'2024-25'!F76+'2025-26'!F76</f>
        <v>87.88</v>
      </c>
      <c r="G76" s="16">
        <f>'2024-25'!G76+'2025-26'!G76</f>
        <v>3.98</v>
      </c>
      <c r="H76" s="16">
        <f>'2024-25'!H76+'2025-26'!H76</f>
        <v>3.58</v>
      </c>
      <c r="I76" s="16">
        <f>'2024-25'!I76+'2025-26'!I76</f>
        <v>3.58</v>
      </c>
      <c r="J76" s="16">
        <f>'2024-25'!J76+'2025-26'!J76</f>
        <v>3.58</v>
      </c>
      <c r="K76" s="16">
        <f>'2024-25'!K76+'2025-26'!K76</f>
        <v>3.58</v>
      </c>
      <c r="L76" s="16">
        <f>'2024-25'!L76+'2025-26'!L76</f>
        <v>3.58</v>
      </c>
      <c r="M76" s="16">
        <f>'2024-25'!M76+'2025-26'!M76</f>
        <v>3.58</v>
      </c>
      <c r="N76" s="16">
        <f>'2024-25'!N76+'2025-26'!N76</f>
        <v>3.18</v>
      </c>
      <c r="O76" s="16">
        <f>'2024-25'!O76+'2025-26'!O76</f>
        <v>3.38</v>
      </c>
      <c r="P76" s="16">
        <f>'2024-25'!P76+'2025-26'!P76</f>
        <v>3.18</v>
      </c>
      <c r="Q76" s="16">
        <f>'2024-25'!Q76+'2025-26'!Q76</f>
        <v>3.18</v>
      </c>
      <c r="R76" s="16">
        <f>SUM(F76:Q76)</f>
        <v>126.26</v>
      </c>
      <c r="S76" s="16"/>
      <c r="T76" s="10"/>
      <c r="U76" s="10"/>
      <c r="V76" s="10"/>
      <c r="W76" s="10"/>
      <c r="X76" s="16">
        <f>E76-R76</f>
        <v>0</v>
      </c>
      <c r="Y76" s="10"/>
      <c r="Z76" s="10"/>
    </row>
    <row r="77" spans="1:26" ht="16.5" customHeight="1" x14ac:dyDescent="0.2">
      <c r="A77" s="14"/>
      <c r="B77" s="15" t="s">
        <v>97</v>
      </c>
      <c r="C77" s="16">
        <f t="shared" ref="C77:R77" si="31">SUM(C78:C82)</f>
        <v>1681.42</v>
      </c>
      <c r="D77" s="16">
        <f t="shared" si="31"/>
        <v>0</v>
      </c>
      <c r="E77" s="16">
        <f t="shared" si="31"/>
        <v>1681.42</v>
      </c>
      <c r="F77" s="16">
        <f t="shared" si="31"/>
        <v>1261.1020000000001</v>
      </c>
      <c r="G77" s="16">
        <f t="shared" si="31"/>
        <v>38.853900000000003</v>
      </c>
      <c r="H77" s="16">
        <f t="shared" si="31"/>
        <v>55.799900000000001</v>
      </c>
      <c r="I77" s="16">
        <f t="shared" si="31"/>
        <v>11.253900000000002</v>
      </c>
      <c r="J77" s="16">
        <f t="shared" si="31"/>
        <v>22.703899999999997</v>
      </c>
      <c r="K77" s="16">
        <f t="shared" si="31"/>
        <v>10.7439</v>
      </c>
      <c r="L77" s="16">
        <f t="shared" si="31"/>
        <v>32.743899999999996</v>
      </c>
      <c r="M77" s="16">
        <f t="shared" si="31"/>
        <v>97.704999999999998</v>
      </c>
      <c r="N77" s="16">
        <f t="shared" si="31"/>
        <v>19.5839</v>
      </c>
      <c r="O77" s="16">
        <f t="shared" si="31"/>
        <v>60.593900000000005</v>
      </c>
      <c r="P77" s="16">
        <f t="shared" si="31"/>
        <v>26.003899999999998</v>
      </c>
      <c r="Q77" s="16">
        <f t="shared" si="31"/>
        <v>44.329900000000002</v>
      </c>
      <c r="R77" s="16">
        <f t="shared" si="31"/>
        <v>1681.4180000000001</v>
      </c>
      <c r="S77" s="16"/>
      <c r="T77" s="10"/>
      <c r="U77" s="10"/>
      <c r="V77" s="10"/>
      <c r="W77" s="10"/>
      <c r="X77" s="16">
        <f>SUM(X78:X82)</f>
        <v>1.9999999999882334E-3</v>
      </c>
      <c r="Y77" s="10"/>
      <c r="Z77" s="10"/>
    </row>
    <row r="78" spans="1:26" ht="16.5" customHeight="1" x14ac:dyDescent="0.2">
      <c r="A78" s="17">
        <v>64</v>
      </c>
      <c r="B78" s="18" t="s">
        <v>98</v>
      </c>
      <c r="C78" s="19">
        <f>'2024-25'!C78+'2025-26'!C78</f>
        <v>1579.48</v>
      </c>
      <c r="D78" s="19">
        <f>'2024-25'!D78+'2025-26'!D78</f>
        <v>0</v>
      </c>
      <c r="E78" s="20">
        <f t="shared" ref="E78:E82" si="32">C78+D78</f>
        <v>1579.48</v>
      </c>
      <c r="F78" s="19">
        <f>'2024-25'!F78+'2025-26'!F78</f>
        <v>1181.94</v>
      </c>
      <c r="G78" s="19">
        <f>'2024-25'!G78+'2025-26'!G78</f>
        <v>35.130000000000003</v>
      </c>
      <c r="H78" s="19">
        <f>'2024-25'!H78+'2025-26'!H78</f>
        <v>52.33</v>
      </c>
      <c r="I78" s="19">
        <f>'2024-25'!I78+'2025-26'!I78</f>
        <v>10.030000000000001</v>
      </c>
      <c r="J78" s="19">
        <f>'2024-25'!J78+'2025-26'!J78</f>
        <v>21.23</v>
      </c>
      <c r="K78" s="19">
        <f>'2024-25'!K78+'2025-26'!K78</f>
        <v>9.52</v>
      </c>
      <c r="L78" s="19">
        <f>'2024-25'!L78+'2025-26'!L78</f>
        <v>29.27</v>
      </c>
      <c r="M78" s="19">
        <f>'2024-25'!M78+'2025-26'!M78</f>
        <v>95.24</v>
      </c>
      <c r="N78" s="19">
        <f>'2024-25'!N78+'2025-26'!N78</f>
        <v>18.5</v>
      </c>
      <c r="O78" s="19">
        <f>'2024-25'!O78+'2025-26'!O78</f>
        <v>58.39</v>
      </c>
      <c r="P78" s="19">
        <f>'2024-25'!P78+'2025-26'!P78</f>
        <v>24.79</v>
      </c>
      <c r="Q78" s="19">
        <f>'2024-25'!Q78+'2025-26'!Q78</f>
        <v>43.11</v>
      </c>
      <c r="R78" s="20">
        <f t="shared" ref="R78:R82" si="33">SUM(F78:Q78)</f>
        <v>1579.48</v>
      </c>
      <c r="S78" s="19"/>
      <c r="T78" s="10"/>
      <c r="U78" s="10"/>
      <c r="V78" s="10"/>
      <c r="W78" s="10"/>
      <c r="X78" s="19">
        <f t="shared" ref="X78:X82" si="34">E78-R78</f>
        <v>0</v>
      </c>
      <c r="Y78" s="10"/>
      <c r="Z78" s="10"/>
    </row>
    <row r="79" spans="1:26" ht="16.5" customHeight="1" x14ac:dyDescent="0.2">
      <c r="A79" s="17">
        <v>65</v>
      </c>
      <c r="B79" s="18" t="s">
        <v>99</v>
      </c>
      <c r="C79" s="19">
        <f>'2024-25'!C79+'2025-26'!C79</f>
        <v>0</v>
      </c>
      <c r="D79" s="19">
        <f>'2024-25'!D79+'2025-26'!D79</f>
        <v>0</v>
      </c>
      <c r="E79" s="20">
        <f t="shared" si="32"/>
        <v>0</v>
      </c>
      <c r="F79" s="19">
        <f>'2024-25'!F79+'2025-26'!F79</f>
        <v>0</v>
      </c>
      <c r="G79" s="19">
        <f>'2024-25'!G79+'2025-26'!G79</f>
        <v>0</v>
      </c>
      <c r="H79" s="19">
        <f>'2024-25'!H79+'2025-26'!H79</f>
        <v>0</v>
      </c>
      <c r="I79" s="19">
        <f>'2024-25'!I79+'2025-26'!I79</f>
        <v>0</v>
      </c>
      <c r="J79" s="19">
        <f>'2024-25'!J79+'2025-26'!J79</f>
        <v>0</v>
      </c>
      <c r="K79" s="19">
        <f>'2024-25'!K79+'2025-26'!K79</f>
        <v>0</v>
      </c>
      <c r="L79" s="19">
        <f>'2024-25'!L79+'2025-26'!L79</f>
        <v>0</v>
      </c>
      <c r="M79" s="19">
        <f>'2024-25'!M79+'2025-26'!M79</f>
        <v>0</v>
      </c>
      <c r="N79" s="19">
        <f>'2024-25'!N79+'2025-26'!N79</f>
        <v>0</v>
      </c>
      <c r="O79" s="19">
        <f>'2024-25'!O79+'2025-26'!O79</f>
        <v>0</v>
      </c>
      <c r="P79" s="19">
        <f>'2024-25'!P79+'2025-26'!P79</f>
        <v>0</v>
      </c>
      <c r="Q79" s="19">
        <f>'2024-25'!Q79+'2025-26'!Q79</f>
        <v>0</v>
      </c>
      <c r="R79" s="20">
        <f t="shared" si="33"/>
        <v>0</v>
      </c>
      <c r="S79" s="19"/>
      <c r="T79" s="10"/>
      <c r="U79" s="10"/>
      <c r="V79" s="10"/>
      <c r="W79" s="10"/>
      <c r="X79" s="19">
        <f t="shared" si="34"/>
        <v>0</v>
      </c>
      <c r="Y79" s="10"/>
      <c r="Z79" s="10"/>
    </row>
    <row r="80" spans="1:26" ht="16.5" customHeight="1" x14ac:dyDescent="0.2">
      <c r="A80" s="17">
        <v>66</v>
      </c>
      <c r="B80" s="18" t="s">
        <v>100</v>
      </c>
      <c r="C80" s="19">
        <f>'2024-25'!C80+'2025-26'!C80</f>
        <v>36</v>
      </c>
      <c r="D80" s="19">
        <f>'2024-25'!D80+'2025-26'!D80</f>
        <v>0</v>
      </c>
      <c r="E80" s="20">
        <f t="shared" si="32"/>
        <v>36</v>
      </c>
      <c r="F80" s="19">
        <f>'2024-25'!F80+'2025-26'!F80</f>
        <v>26.700000000000003</v>
      </c>
      <c r="G80" s="19">
        <f>'2024-25'!G80+'2025-26'!G80</f>
        <v>1.6439999999999999</v>
      </c>
      <c r="H80" s="19">
        <f>'2024-25'!H80+'2025-26'!H80</f>
        <v>1.64</v>
      </c>
      <c r="I80" s="19">
        <f>'2024-25'!I80+'2025-26'!I80</f>
        <v>0.39400000000000002</v>
      </c>
      <c r="J80" s="19">
        <f>'2024-25'!J80+'2025-26'!J80</f>
        <v>0.64400000000000002</v>
      </c>
      <c r="K80" s="19">
        <f>'2024-25'!K80+'2025-26'!K80</f>
        <v>0.39400000000000002</v>
      </c>
      <c r="L80" s="19">
        <f>'2024-25'!L80+'2025-26'!L80</f>
        <v>1.6439999999999999</v>
      </c>
      <c r="M80" s="19">
        <f>'2024-25'!M80+'2025-26'!M80</f>
        <v>0.38400000000000001</v>
      </c>
      <c r="N80" s="19">
        <f>'2024-25'!N80+'2025-26'!N80</f>
        <v>0.40400000000000003</v>
      </c>
      <c r="O80" s="19">
        <f>'2024-25'!O80+'2025-26'!O80</f>
        <v>1.3740000000000001</v>
      </c>
      <c r="P80" s="19">
        <f>'2024-25'!P80+'2025-26'!P80</f>
        <v>0.38400000000000001</v>
      </c>
      <c r="Q80" s="19">
        <f>'2024-25'!Q80+'2025-26'!Q80</f>
        <v>0.39</v>
      </c>
      <c r="R80" s="20">
        <f t="shared" si="33"/>
        <v>35.996000000000002</v>
      </c>
      <c r="S80" s="19"/>
      <c r="T80" s="10"/>
      <c r="U80" s="10"/>
      <c r="V80" s="10"/>
      <c r="W80" s="10"/>
      <c r="X80" s="19">
        <f t="shared" si="34"/>
        <v>3.9999999999977831E-3</v>
      </c>
      <c r="Y80" s="10"/>
      <c r="Z80" s="10"/>
    </row>
    <row r="81" spans="1:26" ht="16.5" customHeight="1" x14ac:dyDescent="0.2">
      <c r="A81" s="17">
        <v>67</v>
      </c>
      <c r="B81" s="18" t="s">
        <v>101</v>
      </c>
      <c r="C81" s="19">
        <f>'2024-25'!C81+'2025-26'!C81</f>
        <v>65.94</v>
      </c>
      <c r="D81" s="19">
        <f>'2024-25'!D81+'2025-26'!D81</f>
        <v>0</v>
      </c>
      <c r="E81" s="20">
        <f t="shared" si="32"/>
        <v>65.94</v>
      </c>
      <c r="F81" s="19">
        <f>'2024-25'!F81+'2025-26'!F81</f>
        <v>52.462000000000003</v>
      </c>
      <c r="G81" s="19">
        <f>'2024-25'!G81+'2025-26'!G81</f>
        <v>2.0798999999999999</v>
      </c>
      <c r="H81" s="19">
        <f>'2024-25'!H81+'2025-26'!H81</f>
        <v>1.8299000000000001</v>
      </c>
      <c r="I81" s="19">
        <f>'2024-25'!I81+'2025-26'!I81</f>
        <v>0.82989999999999997</v>
      </c>
      <c r="J81" s="19">
        <f>'2024-25'!J81+'2025-26'!J81</f>
        <v>0.82989999999999997</v>
      </c>
      <c r="K81" s="19">
        <f>'2024-25'!K81+'2025-26'!K81</f>
        <v>0.82989999999999997</v>
      </c>
      <c r="L81" s="19">
        <f>'2024-25'!L81+'2025-26'!L81</f>
        <v>1.8299000000000001</v>
      </c>
      <c r="M81" s="19">
        <f>'2024-25'!M81+'2025-26'!M81</f>
        <v>2.081</v>
      </c>
      <c r="N81" s="19">
        <f>'2024-25'!N81+'2025-26'!N81</f>
        <v>0.67989999999999995</v>
      </c>
      <c r="O81" s="19">
        <f>'2024-25'!O81+'2025-26'!O81</f>
        <v>0.82990000000000008</v>
      </c>
      <c r="P81" s="19">
        <f>'2024-25'!P81+'2025-26'!P81</f>
        <v>0.82989999999999997</v>
      </c>
      <c r="Q81" s="19">
        <f>'2024-25'!Q81+'2025-26'!Q81</f>
        <v>0.82989999999999997</v>
      </c>
      <c r="R81" s="20">
        <f t="shared" si="33"/>
        <v>65.942000000000007</v>
      </c>
      <c r="S81" s="19"/>
      <c r="T81" s="10"/>
      <c r="U81" s="10"/>
      <c r="V81" s="10"/>
      <c r="W81" s="10"/>
      <c r="X81" s="19">
        <f t="shared" si="34"/>
        <v>-2.0000000000095497E-3</v>
      </c>
      <c r="Y81" s="10"/>
      <c r="Z81" s="10"/>
    </row>
    <row r="82" spans="1:26" ht="16.5" customHeight="1" x14ac:dyDescent="0.2">
      <c r="A82" s="17">
        <v>68</v>
      </c>
      <c r="B82" s="18" t="s">
        <v>102</v>
      </c>
      <c r="C82" s="19">
        <f>'2024-25'!C82+'2025-26'!C82</f>
        <v>0</v>
      </c>
      <c r="D82" s="19">
        <f>'2024-25'!D82+'2025-26'!D82</f>
        <v>0</v>
      </c>
      <c r="E82" s="20">
        <f t="shared" si="32"/>
        <v>0</v>
      </c>
      <c r="F82" s="19">
        <f>'2024-25'!F82+'2025-26'!F82</f>
        <v>0</v>
      </c>
      <c r="G82" s="19">
        <f>'2024-25'!G82+'2025-26'!G82</f>
        <v>0</v>
      </c>
      <c r="H82" s="19">
        <f>'2024-25'!H82+'2025-26'!H82</f>
        <v>0</v>
      </c>
      <c r="I82" s="19">
        <f>'2024-25'!I82+'2025-26'!I82</f>
        <v>0</v>
      </c>
      <c r="J82" s="19">
        <f>'2024-25'!J82+'2025-26'!J82</f>
        <v>0</v>
      </c>
      <c r="K82" s="19">
        <f>'2024-25'!K82+'2025-26'!K82</f>
        <v>0</v>
      </c>
      <c r="L82" s="19">
        <f>'2024-25'!L82+'2025-26'!L82</f>
        <v>0</v>
      </c>
      <c r="M82" s="19">
        <f>'2024-25'!M82+'2025-26'!M82</f>
        <v>0</v>
      </c>
      <c r="N82" s="19">
        <f>'2024-25'!N82+'2025-26'!N82</f>
        <v>0</v>
      </c>
      <c r="O82" s="19">
        <f>'2024-25'!O82+'2025-26'!O82</f>
        <v>0</v>
      </c>
      <c r="P82" s="19">
        <f>'2024-25'!P82+'2025-26'!P82</f>
        <v>0</v>
      </c>
      <c r="Q82" s="19">
        <f>'2024-25'!Q82+'2025-26'!Q82</f>
        <v>0</v>
      </c>
      <c r="R82" s="20">
        <f t="shared" si="33"/>
        <v>0</v>
      </c>
      <c r="S82" s="19"/>
      <c r="T82" s="10"/>
      <c r="U82" s="10"/>
      <c r="V82" s="10"/>
      <c r="W82" s="10"/>
      <c r="X82" s="19">
        <f t="shared" si="34"/>
        <v>0</v>
      </c>
      <c r="Y82" s="10"/>
      <c r="Z82" s="10"/>
    </row>
    <row r="83" spans="1:26" ht="16.5" customHeight="1" x14ac:dyDescent="0.2">
      <c r="A83" s="14"/>
      <c r="B83" s="15" t="s">
        <v>103</v>
      </c>
      <c r="C83" s="16">
        <f t="shared" ref="C83:R83" si="35">SUM(C84:C87)</f>
        <v>87.62</v>
      </c>
      <c r="D83" s="16">
        <f t="shared" si="35"/>
        <v>0</v>
      </c>
      <c r="E83" s="16">
        <f t="shared" si="35"/>
        <v>87.62</v>
      </c>
      <c r="F83" s="16">
        <f t="shared" si="35"/>
        <v>39.119999999999997</v>
      </c>
      <c r="G83" s="16">
        <f t="shared" si="35"/>
        <v>1.5</v>
      </c>
      <c r="H83" s="16">
        <f t="shared" si="35"/>
        <v>1.5</v>
      </c>
      <c r="I83" s="16">
        <f t="shared" si="35"/>
        <v>1.5</v>
      </c>
      <c r="J83" s="16">
        <f t="shared" si="35"/>
        <v>8.5</v>
      </c>
      <c r="K83" s="16">
        <f t="shared" si="35"/>
        <v>10.5</v>
      </c>
      <c r="L83" s="16">
        <f t="shared" si="35"/>
        <v>10.5</v>
      </c>
      <c r="M83" s="16">
        <f t="shared" si="35"/>
        <v>8.5</v>
      </c>
      <c r="N83" s="16">
        <f t="shared" si="35"/>
        <v>1.5</v>
      </c>
      <c r="O83" s="16">
        <f t="shared" si="35"/>
        <v>1.5</v>
      </c>
      <c r="P83" s="16">
        <f t="shared" si="35"/>
        <v>1.5</v>
      </c>
      <c r="Q83" s="16">
        <f t="shared" si="35"/>
        <v>1.5</v>
      </c>
      <c r="R83" s="16">
        <f t="shared" si="35"/>
        <v>87.620000000000033</v>
      </c>
      <c r="S83" s="16"/>
      <c r="T83" s="10"/>
      <c r="U83" s="10"/>
      <c r="V83" s="10"/>
      <c r="W83" s="10"/>
      <c r="X83" s="16">
        <f>SUM(X84:X87)</f>
        <v>0</v>
      </c>
      <c r="Y83" s="10"/>
      <c r="Z83" s="10"/>
    </row>
    <row r="84" spans="1:26" ht="16.5" customHeight="1" x14ac:dyDescent="0.2">
      <c r="A84" s="17">
        <v>69</v>
      </c>
      <c r="B84" s="18" t="s">
        <v>104</v>
      </c>
      <c r="C84" s="19">
        <f>'2024-25'!C84+'2025-26'!C84</f>
        <v>31.5</v>
      </c>
      <c r="D84" s="19">
        <f>'2024-25'!D84+'2025-26'!D84</f>
        <v>0</v>
      </c>
      <c r="E84" s="20">
        <f t="shared" ref="E84:E87" si="36">C84+D84</f>
        <v>31.5</v>
      </c>
      <c r="F84" s="19">
        <f>'2024-25'!F84+'2025-26'!F84</f>
        <v>0.2</v>
      </c>
      <c r="G84" s="19">
        <f>'2024-25'!G84+'2025-26'!G84</f>
        <v>0.3</v>
      </c>
      <c r="H84" s="19">
        <f>'2024-25'!H84+'2025-26'!H84</f>
        <v>0.3</v>
      </c>
      <c r="I84" s="19">
        <f>'2024-25'!I84+'2025-26'!I84</f>
        <v>0.3</v>
      </c>
      <c r="J84" s="19">
        <f>'2024-25'!J84+'2025-26'!J84</f>
        <v>7.3000000000000007</v>
      </c>
      <c r="K84" s="19">
        <f>'2024-25'!K84+'2025-26'!K84</f>
        <v>7.3000000000000007</v>
      </c>
      <c r="L84" s="19">
        <f>'2024-25'!L84+'2025-26'!L84</f>
        <v>7.3000000000000007</v>
      </c>
      <c r="M84" s="19">
        <f>'2024-25'!M84+'2025-26'!M84</f>
        <v>7.3000000000000007</v>
      </c>
      <c r="N84" s="19">
        <f>'2024-25'!N84+'2025-26'!N84</f>
        <v>0.3</v>
      </c>
      <c r="O84" s="19">
        <f>'2024-25'!O84+'2025-26'!O84</f>
        <v>0.3</v>
      </c>
      <c r="P84" s="19">
        <f>'2024-25'!P84+'2025-26'!P84</f>
        <v>0.3</v>
      </c>
      <c r="Q84" s="19">
        <f>'2024-25'!Q84+'2025-26'!Q84</f>
        <v>0.3</v>
      </c>
      <c r="R84" s="20">
        <f t="shared" ref="R84:R87" si="37">SUM(F84:Q84)</f>
        <v>31.500000000000004</v>
      </c>
      <c r="S84" s="19"/>
      <c r="T84" s="10"/>
      <c r="U84" s="10"/>
      <c r="V84" s="10"/>
      <c r="W84" s="10"/>
      <c r="X84" s="19">
        <f t="shared" ref="X84:X87" si="38">E84-R84</f>
        <v>0</v>
      </c>
      <c r="Y84" s="10"/>
      <c r="Z84" s="10"/>
    </row>
    <row r="85" spans="1:26" ht="16.5" customHeight="1" x14ac:dyDescent="0.2">
      <c r="A85" s="17">
        <v>70</v>
      </c>
      <c r="B85" s="18" t="s">
        <v>105</v>
      </c>
      <c r="C85" s="19">
        <f>'2024-25'!C85+'2025-26'!C85</f>
        <v>7.02</v>
      </c>
      <c r="D85" s="19">
        <f>'2024-25'!D85+'2025-26'!D85</f>
        <v>0</v>
      </c>
      <c r="E85" s="20">
        <f t="shared" si="36"/>
        <v>7.02</v>
      </c>
      <c r="F85" s="19">
        <f>'2024-25'!F85+'2025-26'!F85</f>
        <v>7.02</v>
      </c>
      <c r="G85" s="19">
        <f>'2024-25'!G85+'2025-26'!G85</f>
        <v>0</v>
      </c>
      <c r="H85" s="19">
        <f>'2024-25'!H85+'2025-26'!H85</f>
        <v>0</v>
      </c>
      <c r="I85" s="19">
        <f>'2024-25'!I85+'2025-26'!I85</f>
        <v>0</v>
      </c>
      <c r="J85" s="19">
        <f>'2024-25'!J85+'2025-26'!J85</f>
        <v>0</v>
      </c>
      <c r="K85" s="19">
        <f>'2024-25'!K85+'2025-26'!K85</f>
        <v>0</v>
      </c>
      <c r="L85" s="19">
        <f>'2024-25'!L85+'2025-26'!L85</f>
        <v>0</v>
      </c>
      <c r="M85" s="19">
        <f>'2024-25'!M85+'2025-26'!M85</f>
        <v>0</v>
      </c>
      <c r="N85" s="19">
        <f>'2024-25'!N85+'2025-26'!N85</f>
        <v>0</v>
      </c>
      <c r="O85" s="19">
        <f>'2024-25'!O85+'2025-26'!O85</f>
        <v>0</v>
      </c>
      <c r="P85" s="19">
        <f>'2024-25'!P85+'2025-26'!P85</f>
        <v>0</v>
      </c>
      <c r="Q85" s="19">
        <f>'2024-25'!Q85+'2025-26'!Q85</f>
        <v>0</v>
      </c>
      <c r="R85" s="20">
        <f t="shared" si="37"/>
        <v>7.02</v>
      </c>
      <c r="S85" s="19"/>
      <c r="T85" s="10"/>
      <c r="U85" s="10"/>
      <c r="V85" s="10"/>
      <c r="W85" s="10"/>
      <c r="X85" s="19">
        <f t="shared" si="38"/>
        <v>0</v>
      </c>
      <c r="Y85" s="10"/>
      <c r="Z85" s="10"/>
    </row>
    <row r="86" spans="1:26" ht="16.5" customHeight="1" x14ac:dyDescent="0.2">
      <c r="A86" s="17">
        <v>71</v>
      </c>
      <c r="B86" s="18" t="s">
        <v>106</v>
      </c>
      <c r="C86" s="19">
        <f>'2024-25'!C86+'2025-26'!C86</f>
        <v>4</v>
      </c>
      <c r="D86" s="19">
        <f>'2024-25'!D86+'2025-26'!D86</f>
        <v>0</v>
      </c>
      <c r="E86" s="20">
        <f t="shared" si="36"/>
        <v>4</v>
      </c>
      <c r="F86" s="19">
        <f>'2024-25'!F86+'2025-26'!F86</f>
        <v>0</v>
      </c>
      <c r="G86" s="19">
        <f>'2024-25'!G86+'2025-26'!G86</f>
        <v>0</v>
      </c>
      <c r="H86" s="19">
        <f>'2024-25'!H86+'2025-26'!H86</f>
        <v>0</v>
      </c>
      <c r="I86" s="19">
        <f>'2024-25'!I86+'2025-26'!I86</f>
        <v>0</v>
      </c>
      <c r="J86" s="19">
        <f>'2024-25'!J86+'2025-26'!J86</f>
        <v>0</v>
      </c>
      <c r="K86" s="19">
        <f>'2024-25'!K86+'2025-26'!K86</f>
        <v>2</v>
      </c>
      <c r="L86" s="19">
        <f>'2024-25'!L86+'2025-26'!L86</f>
        <v>2</v>
      </c>
      <c r="M86" s="19">
        <f>'2024-25'!M86+'2025-26'!M86</f>
        <v>0</v>
      </c>
      <c r="N86" s="19">
        <f>'2024-25'!N86+'2025-26'!N86</f>
        <v>0</v>
      </c>
      <c r="O86" s="19">
        <f>'2024-25'!O86+'2025-26'!O86</f>
        <v>0</v>
      </c>
      <c r="P86" s="19">
        <f>'2024-25'!P86+'2025-26'!P86</f>
        <v>0</v>
      </c>
      <c r="Q86" s="19">
        <f>'2024-25'!Q86+'2025-26'!Q86</f>
        <v>0</v>
      </c>
      <c r="R86" s="20">
        <f t="shared" si="37"/>
        <v>4</v>
      </c>
      <c r="S86" s="19"/>
      <c r="T86" s="10"/>
      <c r="U86" s="10"/>
      <c r="V86" s="10"/>
      <c r="W86" s="10"/>
      <c r="X86" s="19">
        <f t="shared" si="38"/>
        <v>0</v>
      </c>
      <c r="Y86" s="10"/>
      <c r="Z86" s="10"/>
    </row>
    <row r="87" spans="1:26" ht="16.5" customHeight="1" x14ac:dyDescent="0.2">
      <c r="A87" s="17">
        <v>72</v>
      </c>
      <c r="B87" s="18" t="s">
        <v>107</v>
      </c>
      <c r="C87" s="19">
        <f>'2024-25'!C87+'2025-26'!C87</f>
        <v>45.1</v>
      </c>
      <c r="D87" s="19">
        <f>'2024-25'!D87+'2025-26'!D87</f>
        <v>0</v>
      </c>
      <c r="E87" s="20">
        <f t="shared" si="36"/>
        <v>45.1</v>
      </c>
      <c r="F87" s="19">
        <f>'2024-25'!F87+'2025-26'!F87</f>
        <v>31.9</v>
      </c>
      <c r="G87" s="19">
        <f>'2024-25'!G87+'2025-26'!G87</f>
        <v>1.2</v>
      </c>
      <c r="H87" s="19">
        <f>'2024-25'!H87+'2025-26'!H87</f>
        <v>1.2</v>
      </c>
      <c r="I87" s="19">
        <f>'2024-25'!I87+'2025-26'!I87</f>
        <v>1.2</v>
      </c>
      <c r="J87" s="19">
        <f>'2024-25'!J87+'2025-26'!J87</f>
        <v>1.2</v>
      </c>
      <c r="K87" s="19">
        <f>'2024-25'!K87+'2025-26'!K87</f>
        <v>1.2</v>
      </c>
      <c r="L87" s="19">
        <f>'2024-25'!L87+'2025-26'!L87</f>
        <v>1.2</v>
      </c>
      <c r="M87" s="19">
        <f>'2024-25'!M87+'2025-26'!M87</f>
        <v>1.2</v>
      </c>
      <c r="N87" s="19">
        <f>'2024-25'!N87+'2025-26'!N87</f>
        <v>1.2</v>
      </c>
      <c r="O87" s="19">
        <f>'2024-25'!O87+'2025-26'!O87</f>
        <v>1.2</v>
      </c>
      <c r="P87" s="19">
        <f>'2024-25'!P87+'2025-26'!P87</f>
        <v>1.2</v>
      </c>
      <c r="Q87" s="19">
        <f>'2024-25'!Q87+'2025-26'!Q87</f>
        <v>1.2</v>
      </c>
      <c r="R87" s="20">
        <f t="shared" si="37"/>
        <v>45.10000000000003</v>
      </c>
      <c r="S87" s="19"/>
      <c r="T87" s="10"/>
      <c r="U87" s="10"/>
      <c r="V87" s="10"/>
      <c r="W87" s="10"/>
      <c r="X87" s="19">
        <f t="shared" si="38"/>
        <v>0</v>
      </c>
      <c r="Y87" s="10"/>
      <c r="Z87" s="10"/>
    </row>
    <row r="88" spans="1:26" ht="16.5" customHeight="1" x14ac:dyDescent="0.2">
      <c r="A88" s="14"/>
      <c r="B88" s="15" t="s">
        <v>108</v>
      </c>
      <c r="C88" s="16">
        <f t="shared" ref="C88:R88" si="39">SUM(C89:C100)</f>
        <v>3425.03</v>
      </c>
      <c r="D88" s="16">
        <f t="shared" si="39"/>
        <v>0</v>
      </c>
      <c r="E88" s="16">
        <f t="shared" si="39"/>
        <v>3425.03</v>
      </c>
      <c r="F88" s="16">
        <f t="shared" si="39"/>
        <v>2440.9100000000003</v>
      </c>
      <c r="G88" s="16">
        <f t="shared" si="39"/>
        <v>363.07</v>
      </c>
      <c r="H88" s="16">
        <f t="shared" si="39"/>
        <v>105.25999999999999</v>
      </c>
      <c r="I88" s="16">
        <f t="shared" si="39"/>
        <v>0</v>
      </c>
      <c r="J88" s="16">
        <f t="shared" si="39"/>
        <v>148.57999999999998</v>
      </c>
      <c r="K88" s="16">
        <f t="shared" si="39"/>
        <v>0</v>
      </c>
      <c r="L88" s="16">
        <f t="shared" si="39"/>
        <v>78.47999999999999</v>
      </c>
      <c r="M88" s="16">
        <f t="shared" si="39"/>
        <v>155.62</v>
      </c>
      <c r="N88" s="16">
        <f t="shared" si="39"/>
        <v>0</v>
      </c>
      <c r="O88" s="16">
        <f t="shared" si="39"/>
        <v>74.099999999999994</v>
      </c>
      <c r="P88" s="16">
        <f t="shared" si="39"/>
        <v>0</v>
      </c>
      <c r="Q88" s="16">
        <f t="shared" si="39"/>
        <v>59.01</v>
      </c>
      <c r="R88" s="16">
        <f t="shared" si="39"/>
        <v>3425.03</v>
      </c>
      <c r="S88" s="16"/>
      <c r="T88" s="10"/>
      <c r="U88" s="10"/>
      <c r="V88" s="10"/>
      <c r="W88" s="10"/>
      <c r="X88" s="16">
        <f>SUM(X89:X100)</f>
        <v>0</v>
      </c>
      <c r="Y88" s="10"/>
      <c r="Z88" s="10"/>
    </row>
    <row r="89" spans="1:26" ht="16.5" customHeight="1" x14ac:dyDescent="0.2">
      <c r="A89" s="17">
        <v>73.099999999999994</v>
      </c>
      <c r="B89" s="18" t="s">
        <v>109</v>
      </c>
      <c r="C89" s="19">
        <f>'2024-25'!C89+'2025-26'!C89</f>
        <v>829.27</v>
      </c>
      <c r="D89" s="19">
        <f>'2024-25'!D89+'2025-26'!D89</f>
        <v>0</v>
      </c>
      <c r="E89" s="20">
        <f t="shared" ref="E89:E100" si="40">C89+D89</f>
        <v>829.27</v>
      </c>
      <c r="F89" s="19">
        <f>'2024-25'!F89+'2025-26'!F89</f>
        <v>521.20000000000005</v>
      </c>
      <c r="G89" s="19">
        <f>'2024-25'!G89+'2025-26'!G89</f>
        <v>56.269999999999996</v>
      </c>
      <c r="H89" s="19">
        <f>'2024-25'!H89+'2025-26'!H89</f>
        <v>43.03</v>
      </c>
      <c r="I89" s="19">
        <f>'2024-25'!I89+'2025-26'!I89</f>
        <v>0</v>
      </c>
      <c r="J89" s="19">
        <f>'2024-25'!J89+'2025-26'!J89</f>
        <v>54</v>
      </c>
      <c r="K89" s="19">
        <f>'2024-25'!K89+'2025-26'!K89</f>
        <v>0</v>
      </c>
      <c r="L89" s="19">
        <f>'2024-25'!L89+'2025-26'!L89</f>
        <v>33.1</v>
      </c>
      <c r="M89" s="19">
        <f>'2024-25'!M89+'2025-26'!M89</f>
        <v>43.739999999999995</v>
      </c>
      <c r="N89" s="19">
        <f>'2024-25'!N89+'2025-26'!N89</f>
        <v>0</v>
      </c>
      <c r="O89" s="19">
        <f>'2024-25'!O89+'2025-26'!O89</f>
        <v>39.97</v>
      </c>
      <c r="P89" s="19">
        <f>'2024-25'!P89+'2025-26'!P89</f>
        <v>0</v>
      </c>
      <c r="Q89" s="19">
        <f>'2024-25'!Q89+'2025-26'!Q89</f>
        <v>37.96</v>
      </c>
      <c r="R89" s="20">
        <f t="shared" ref="R89:R100" si="41">SUM(F89:Q89)</f>
        <v>829.2700000000001</v>
      </c>
      <c r="S89" s="19"/>
      <c r="T89" s="10"/>
      <c r="U89" s="10"/>
      <c r="V89" s="10"/>
      <c r="W89" s="10"/>
      <c r="X89" s="19">
        <f t="shared" ref="X89:X100" si="42">E89-R89</f>
        <v>0</v>
      </c>
      <c r="Y89" s="10"/>
      <c r="Z89" s="10"/>
    </row>
    <row r="90" spans="1:26" ht="16.5" customHeight="1" x14ac:dyDescent="0.2">
      <c r="A90" s="17">
        <v>73.2</v>
      </c>
      <c r="B90" s="18" t="s">
        <v>110</v>
      </c>
      <c r="C90" s="19">
        <f>'2024-25'!C90+'2025-26'!C90</f>
        <v>30.299999999999997</v>
      </c>
      <c r="D90" s="19">
        <f>'2024-25'!D90+'2025-26'!D90</f>
        <v>0</v>
      </c>
      <c r="E90" s="20">
        <f t="shared" si="40"/>
        <v>30.299999999999997</v>
      </c>
      <c r="F90" s="19">
        <f>'2024-25'!F90+'2025-26'!F90</f>
        <v>30.299999999999997</v>
      </c>
      <c r="G90" s="19">
        <f>'2024-25'!G90+'2025-26'!G90</f>
        <v>0</v>
      </c>
      <c r="H90" s="19">
        <f>'2024-25'!H90+'2025-26'!H90</f>
        <v>0</v>
      </c>
      <c r="I90" s="19">
        <f>'2024-25'!I90+'2025-26'!I90</f>
        <v>0</v>
      </c>
      <c r="J90" s="19">
        <f>'2024-25'!J90+'2025-26'!J90</f>
        <v>0</v>
      </c>
      <c r="K90" s="19">
        <f>'2024-25'!K90+'2025-26'!K90</f>
        <v>0</v>
      </c>
      <c r="L90" s="19">
        <f>'2024-25'!L90+'2025-26'!L90</f>
        <v>0</v>
      </c>
      <c r="M90" s="19">
        <f>'2024-25'!M90+'2025-26'!M90</f>
        <v>0</v>
      </c>
      <c r="N90" s="19">
        <f>'2024-25'!N90+'2025-26'!N90</f>
        <v>0</v>
      </c>
      <c r="O90" s="19">
        <f>'2024-25'!O90+'2025-26'!O90</f>
        <v>0</v>
      </c>
      <c r="P90" s="19">
        <f>'2024-25'!P90+'2025-26'!P90</f>
        <v>0</v>
      </c>
      <c r="Q90" s="19">
        <f>'2024-25'!Q90+'2025-26'!Q90</f>
        <v>0</v>
      </c>
      <c r="R90" s="20">
        <f t="shared" si="41"/>
        <v>30.299999999999997</v>
      </c>
      <c r="S90" s="19"/>
      <c r="T90" s="10"/>
      <c r="U90" s="10"/>
      <c r="V90" s="10"/>
      <c r="W90" s="10"/>
      <c r="X90" s="19">
        <f t="shared" si="42"/>
        <v>0</v>
      </c>
      <c r="Y90" s="10"/>
      <c r="Z90" s="10"/>
    </row>
    <row r="91" spans="1:26" ht="16.5" customHeight="1" x14ac:dyDescent="0.2">
      <c r="A91" s="17">
        <v>73.3</v>
      </c>
      <c r="B91" s="18" t="s">
        <v>111</v>
      </c>
      <c r="C91" s="19">
        <f>'2024-25'!C91+'2025-26'!C91</f>
        <v>15</v>
      </c>
      <c r="D91" s="19">
        <f>'2024-25'!D91+'2025-26'!D91</f>
        <v>0</v>
      </c>
      <c r="E91" s="20">
        <f t="shared" si="40"/>
        <v>15</v>
      </c>
      <c r="F91" s="19">
        <f>'2024-25'!F91+'2025-26'!F91</f>
        <v>15</v>
      </c>
      <c r="G91" s="19">
        <f>'2024-25'!G91+'2025-26'!G91</f>
        <v>0</v>
      </c>
      <c r="H91" s="19">
        <f>'2024-25'!H91+'2025-26'!H91</f>
        <v>0</v>
      </c>
      <c r="I91" s="19">
        <f>'2024-25'!I91+'2025-26'!I91</f>
        <v>0</v>
      </c>
      <c r="J91" s="19">
        <f>'2024-25'!J91+'2025-26'!J91</f>
        <v>0</v>
      </c>
      <c r="K91" s="19">
        <f>'2024-25'!K91+'2025-26'!K91</f>
        <v>0</v>
      </c>
      <c r="L91" s="19">
        <f>'2024-25'!L91+'2025-26'!L91</f>
        <v>0</v>
      </c>
      <c r="M91" s="19">
        <f>'2024-25'!M91+'2025-26'!M91</f>
        <v>0</v>
      </c>
      <c r="N91" s="19">
        <f>'2024-25'!N91+'2025-26'!N91</f>
        <v>0</v>
      </c>
      <c r="O91" s="19">
        <f>'2024-25'!O91+'2025-26'!O91</f>
        <v>0</v>
      </c>
      <c r="P91" s="19">
        <f>'2024-25'!P91+'2025-26'!P91</f>
        <v>0</v>
      </c>
      <c r="Q91" s="19">
        <f>'2024-25'!Q91+'2025-26'!Q91</f>
        <v>0</v>
      </c>
      <c r="R91" s="20">
        <f t="shared" si="41"/>
        <v>15</v>
      </c>
      <c r="S91" s="19"/>
      <c r="T91" s="10"/>
      <c r="U91" s="10"/>
      <c r="V91" s="10"/>
      <c r="W91" s="10"/>
      <c r="X91" s="19">
        <f t="shared" si="42"/>
        <v>0</v>
      </c>
      <c r="Y91" s="10"/>
      <c r="Z91" s="10"/>
    </row>
    <row r="92" spans="1:26" ht="16.5" customHeight="1" x14ac:dyDescent="0.2">
      <c r="A92" s="17">
        <v>73.400000000000006</v>
      </c>
      <c r="B92" s="18" t="s">
        <v>112</v>
      </c>
      <c r="C92" s="19">
        <f>'2024-25'!C92+'2025-26'!C92</f>
        <v>4.5</v>
      </c>
      <c r="D92" s="19">
        <f>'2024-25'!D92+'2025-26'!D92</f>
        <v>0</v>
      </c>
      <c r="E92" s="20">
        <f t="shared" si="40"/>
        <v>4.5</v>
      </c>
      <c r="F92" s="19">
        <f>'2024-25'!F92+'2025-26'!F92</f>
        <v>4.5</v>
      </c>
      <c r="G92" s="19">
        <f>'2024-25'!G92+'2025-26'!G92</f>
        <v>0</v>
      </c>
      <c r="H92" s="19">
        <f>'2024-25'!H92+'2025-26'!H92</f>
        <v>0</v>
      </c>
      <c r="I92" s="19">
        <f>'2024-25'!I92+'2025-26'!I92</f>
        <v>0</v>
      </c>
      <c r="J92" s="19">
        <f>'2024-25'!J92+'2025-26'!J92</f>
        <v>0</v>
      </c>
      <c r="K92" s="19">
        <f>'2024-25'!K92+'2025-26'!K92</f>
        <v>0</v>
      </c>
      <c r="L92" s="19">
        <f>'2024-25'!L92+'2025-26'!L92</f>
        <v>0</v>
      </c>
      <c r="M92" s="19">
        <f>'2024-25'!M92+'2025-26'!M92</f>
        <v>0</v>
      </c>
      <c r="N92" s="19">
        <f>'2024-25'!N92+'2025-26'!N92</f>
        <v>0</v>
      </c>
      <c r="O92" s="19">
        <f>'2024-25'!O92+'2025-26'!O92</f>
        <v>0</v>
      </c>
      <c r="P92" s="19">
        <f>'2024-25'!P92+'2025-26'!P92</f>
        <v>0</v>
      </c>
      <c r="Q92" s="19">
        <f>'2024-25'!Q92+'2025-26'!Q92</f>
        <v>0</v>
      </c>
      <c r="R92" s="20">
        <f t="shared" si="41"/>
        <v>4.5</v>
      </c>
      <c r="S92" s="19"/>
      <c r="T92" s="10"/>
      <c r="U92" s="10"/>
      <c r="V92" s="10"/>
      <c r="W92" s="10"/>
      <c r="X92" s="19">
        <f t="shared" si="42"/>
        <v>0</v>
      </c>
      <c r="Y92" s="10"/>
      <c r="Z92" s="10"/>
    </row>
    <row r="93" spans="1:26" ht="16.5" customHeight="1" x14ac:dyDescent="0.2">
      <c r="A93" s="17">
        <v>74</v>
      </c>
      <c r="B93" s="18" t="s">
        <v>113</v>
      </c>
      <c r="C93" s="19">
        <f>'2024-25'!C93+'2025-26'!C93</f>
        <v>247.18</v>
      </c>
      <c r="D93" s="19">
        <f>'2024-25'!D93+'2025-26'!D93</f>
        <v>0</v>
      </c>
      <c r="E93" s="20">
        <f t="shared" si="40"/>
        <v>247.18</v>
      </c>
      <c r="F93" s="19">
        <f>'2024-25'!F93+'2025-26'!F93</f>
        <v>247.18</v>
      </c>
      <c r="G93" s="19">
        <f>'2024-25'!G93+'2025-26'!G93</f>
        <v>0</v>
      </c>
      <c r="H93" s="19">
        <f>'2024-25'!H93+'2025-26'!H93</f>
        <v>0</v>
      </c>
      <c r="I93" s="19">
        <f>'2024-25'!I93+'2025-26'!I93</f>
        <v>0</v>
      </c>
      <c r="J93" s="19">
        <f>'2024-25'!J93+'2025-26'!J93</f>
        <v>0</v>
      </c>
      <c r="K93" s="19">
        <f>'2024-25'!K93+'2025-26'!K93</f>
        <v>0</v>
      </c>
      <c r="L93" s="19">
        <f>'2024-25'!L93+'2025-26'!L93</f>
        <v>0</v>
      </c>
      <c r="M93" s="19">
        <f>'2024-25'!M93+'2025-26'!M93</f>
        <v>0</v>
      </c>
      <c r="N93" s="19">
        <f>'2024-25'!N93+'2025-26'!N93</f>
        <v>0</v>
      </c>
      <c r="O93" s="19">
        <f>'2024-25'!O93+'2025-26'!O93</f>
        <v>0</v>
      </c>
      <c r="P93" s="19">
        <f>'2024-25'!P93+'2025-26'!P93</f>
        <v>0</v>
      </c>
      <c r="Q93" s="19">
        <f>'2024-25'!Q93+'2025-26'!Q93</f>
        <v>0</v>
      </c>
      <c r="R93" s="20">
        <f t="shared" si="41"/>
        <v>247.18</v>
      </c>
      <c r="S93" s="19"/>
      <c r="T93" s="10"/>
      <c r="U93" s="10"/>
      <c r="V93" s="10"/>
      <c r="W93" s="10"/>
      <c r="X93" s="19">
        <f t="shared" si="42"/>
        <v>0</v>
      </c>
      <c r="Y93" s="10"/>
      <c r="Z93" s="10"/>
    </row>
    <row r="94" spans="1:26" ht="16.5" customHeight="1" x14ac:dyDescent="0.2">
      <c r="A94" s="17">
        <v>75.099999999999994</v>
      </c>
      <c r="B94" s="18" t="s">
        <v>114</v>
      </c>
      <c r="C94" s="19">
        <f>'2024-25'!C94+'2025-26'!C94</f>
        <v>781.85</v>
      </c>
      <c r="D94" s="19">
        <f>'2024-25'!D94+'2025-26'!D94</f>
        <v>0</v>
      </c>
      <c r="E94" s="20">
        <f t="shared" si="40"/>
        <v>781.85</v>
      </c>
      <c r="F94" s="19">
        <f>'2024-25'!F94+'2025-26'!F94</f>
        <v>726.15</v>
      </c>
      <c r="G94" s="19">
        <f>'2024-25'!G94+'2025-26'!G94</f>
        <v>38.86</v>
      </c>
      <c r="H94" s="19">
        <f>'2024-25'!H94+'2025-26'!H94</f>
        <v>5.54</v>
      </c>
      <c r="I94" s="19">
        <f>'2024-25'!I94+'2025-26'!I94</f>
        <v>0</v>
      </c>
      <c r="J94" s="19">
        <f>'2024-25'!J94+'2025-26'!J94</f>
        <v>7.3800000000000008</v>
      </c>
      <c r="K94" s="19">
        <f>'2024-25'!K94+'2025-26'!K94</f>
        <v>0</v>
      </c>
      <c r="L94" s="19">
        <f>'2024-25'!L94+'2025-26'!L94</f>
        <v>0</v>
      </c>
      <c r="M94" s="19">
        <f>'2024-25'!M94+'2025-26'!M94</f>
        <v>3.92</v>
      </c>
      <c r="N94" s="19">
        <f>'2024-25'!N94+'2025-26'!N94</f>
        <v>0</v>
      </c>
      <c r="O94" s="19">
        <f>'2024-25'!O94+'2025-26'!O94</f>
        <v>0</v>
      </c>
      <c r="P94" s="19">
        <f>'2024-25'!P94+'2025-26'!P94</f>
        <v>0</v>
      </c>
      <c r="Q94" s="19">
        <f>'2024-25'!Q94+'2025-26'!Q94</f>
        <v>0</v>
      </c>
      <c r="R94" s="20">
        <f t="shared" si="41"/>
        <v>781.84999999999991</v>
      </c>
      <c r="S94" s="19"/>
      <c r="T94" s="10"/>
      <c r="U94" s="10"/>
      <c r="V94" s="10"/>
      <c r="W94" s="10"/>
      <c r="X94" s="19">
        <f t="shared" si="42"/>
        <v>0</v>
      </c>
      <c r="Y94" s="10"/>
      <c r="Z94" s="10"/>
    </row>
    <row r="95" spans="1:26" ht="16.5" customHeight="1" x14ac:dyDescent="0.2">
      <c r="A95" s="17">
        <v>75.2</v>
      </c>
      <c r="B95" s="18" t="s">
        <v>115</v>
      </c>
      <c r="C95" s="19">
        <f>'2024-25'!C95+'2025-26'!C95</f>
        <v>19</v>
      </c>
      <c r="D95" s="19">
        <f>'2024-25'!D95+'2025-26'!D95</f>
        <v>0</v>
      </c>
      <c r="E95" s="20">
        <f t="shared" si="40"/>
        <v>19</v>
      </c>
      <c r="F95" s="19">
        <f>'2024-25'!F95+'2025-26'!F95</f>
        <v>19</v>
      </c>
      <c r="G95" s="19">
        <f>'2024-25'!G95+'2025-26'!G95</f>
        <v>0</v>
      </c>
      <c r="H95" s="19">
        <f>'2024-25'!H95+'2025-26'!H95</f>
        <v>0</v>
      </c>
      <c r="I95" s="19">
        <f>'2024-25'!I95+'2025-26'!I95</f>
        <v>0</v>
      </c>
      <c r="J95" s="19">
        <f>'2024-25'!J95+'2025-26'!J95</f>
        <v>0</v>
      </c>
      <c r="K95" s="19">
        <f>'2024-25'!K95+'2025-26'!K95</f>
        <v>0</v>
      </c>
      <c r="L95" s="19">
        <f>'2024-25'!L95+'2025-26'!L95</f>
        <v>0</v>
      </c>
      <c r="M95" s="19">
        <f>'2024-25'!M95+'2025-26'!M95</f>
        <v>0</v>
      </c>
      <c r="N95" s="19">
        <f>'2024-25'!N95+'2025-26'!N95</f>
        <v>0</v>
      </c>
      <c r="O95" s="19">
        <f>'2024-25'!O95+'2025-26'!O95</f>
        <v>0</v>
      </c>
      <c r="P95" s="19">
        <f>'2024-25'!P95+'2025-26'!P95</f>
        <v>0</v>
      </c>
      <c r="Q95" s="19">
        <f>'2024-25'!Q95+'2025-26'!Q95</f>
        <v>0</v>
      </c>
      <c r="R95" s="20">
        <f t="shared" si="41"/>
        <v>19</v>
      </c>
      <c r="S95" s="19"/>
      <c r="T95" s="10"/>
      <c r="U95" s="10"/>
      <c r="V95" s="10"/>
      <c r="W95" s="10"/>
      <c r="X95" s="19">
        <f t="shared" si="42"/>
        <v>0</v>
      </c>
      <c r="Y95" s="10"/>
      <c r="Z95" s="10"/>
    </row>
    <row r="96" spans="1:26" ht="16.5" customHeight="1" x14ac:dyDescent="0.2">
      <c r="A96" s="17">
        <v>76</v>
      </c>
      <c r="B96" s="18" t="s">
        <v>116</v>
      </c>
      <c r="C96" s="19">
        <f>'2024-25'!C96+'2025-26'!C96</f>
        <v>491.13</v>
      </c>
      <c r="D96" s="19">
        <f>'2024-25'!D96+'2025-26'!D96</f>
        <v>0</v>
      </c>
      <c r="E96" s="20">
        <f t="shared" si="40"/>
        <v>491.13</v>
      </c>
      <c r="F96" s="19">
        <f>'2024-25'!F96+'2025-26'!F96</f>
        <v>491.13</v>
      </c>
      <c r="G96" s="19">
        <f>'2024-25'!G96+'2025-26'!G96</f>
        <v>0</v>
      </c>
      <c r="H96" s="19">
        <f>'2024-25'!H96+'2025-26'!H96</f>
        <v>0</v>
      </c>
      <c r="I96" s="19">
        <f>'2024-25'!I96+'2025-26'!I96</f>
        <v>0</v>
      </c>
      <c r="J96" s="19">
        <f>'2024-25'!J96+'2025-26'!J96</f>
        <v>0</v>
      </c>
      <c r="K96" s="19">
        <f>'2024-25'!K96+'2025-26'!K96</f>
        <v>0</v>
      </c>
      <c r="L96" s="19">
        <f>'2024-25'!L96+'2025-26'!L96</f>
        <v>0</v>
      </c>
      <c r="M96" s="19">
        <f>'2024-25'!M96+'2025-26'!M96</f>
        <v>0</v>
      </c>
      <c r="N96" s="19">
        <f>'2024-25'!N96+'2025-26'!N96</f>
        <v>0</v>
      </c>
      <c r="O96" s="19">
        <f>'2024-25'!O96+'2025-26'!O96</f>
        <v>0</v>
      </c>
      <c r="P96" s="19">
        <f>'2024-25'!P96+'2025-26'!P96</f>
        <v>0</v>
      </c>
      <c r="Q96" s="19">
        <f>'2024-25'!Q96+'2025-26'!Q96</f>
        <v>0</v>
      </c>
      <c r="R96" s="20">
        <f t="shared" si="41"/>
        <v>491.13</v>
      </c>
      <c r="S96" s="19"/>
      <c r="T96" s="10"/>
      <c r="U96" s="10"/>
      <c r="V96" s="10"/>
      <c r="W96" s="10"/>
      <c r="X96" s="19">
        <f t="shared" si="42"/>
        <v>0</v>
      </c>
      <c r="Y96" s="10"/>
      <c r="Z96" s="10"/>
    </row>
    <row r="97" spans="1:26" ht="16.5" customHeight="1" x14ac:dyDescent="0.2">
      <c r="A97" s="17">
        <v>77</v>
      </c>
      <c r="B97" s="18" t="s">
        <v>117</v>
      </c>
      <c r="C97" s="19">
        <f>'2024-25'!C97+'2025-26'!C97</f>
        <v>155.38</v>
      </c>
      <c r="D97" s="19">
        <f>'2024-25'!D97+'2025-26'!D97</f>
        <v>0</v>
      </c>
      <c r="E97" s="20">
        <f t="shared" si="40"/>
        <v>155.38</v>
      </c>
      <c r="F97" s="19">
        <f>'2024-25'!F97+'2025-26'!F97</f>
        <v>155.38</v>
      </c>
      <c r="G97" s="19">
        <f>'2024-25'!G97+'2025-26'!G97</f>
        <v>0</v>
      </c>
      <c r="H97" s="19">
        <f>'2024-25'!H97+'2025-26'!H97</f>
        <v>0</v>
      </c>
      <c r="I97" s="19">
        <f>'2024-25'!I97+'2025-26'!I97</f>
        <v>0</v>
      </c>
      <c r="J97" s="19">
        <f>'2024-25'!J97+'2025-26'!J97</f>
        <v>0</v>
      </c>
      <c r="K97" s="19">
        <f>'2024-25'!K97+'2025-26'!K97</f>
        <v>0</v>
      </c>
      <c r="L97" s="19">
        <f>'2024-25'!L97+'2025-26'!L97</f>
        <v>0</v>
      </c>
      <c r="M97" s="19">
        <f>'2024-25'!M97+'2025-26'!M97</f>
        <v>0</v>
      </c>
      <c r="N97" s="19">
        <f>'2024-25'!N97+'2025-26'!N97</f>
        <v>0</v>
      </c>
      <c r="O97" s="19">
        <f>'2024-25'!O97+'2025-26'!O97</f>
        <v>0</v>
      </c>
      <c r="P97" s="19">
        <f>'2024-25'!P97+'2025-26'!P97</f>
        <v>0</v>
      </c>
      <c r="Q97" s="19">
        <f>'2024-25'!Q97+'2025-26'!Q97</f>
        <v>0</v>
      </c>
      <c r="R97" s="20">
        <f t="shared" si="41"/>
        <v>155.38</v>
      </c>
      <c r="S97" s="19"/>
      <c r="T97" s="10"/>
      <c r="U97" s="10"/>
      <c r="V97" s="10"/>
      <c r="W97" s="10"/>
      <c r="X97" s="19">
        <f t="shared" si="42"/>
        <v>0</v>
      </c>
      <c r="Y97" s="10"/>
      <c r="Z97" s="10"/>
    </row>
    <row r="98" spans="1:26" ht="16.5" customHeight="1" x14ac:dyDescent="0.2">
      <c r="A98" s="17">
        <v>78</v>
      </c>
      <c r="B98" s="18" t="s">
        <v>118</v>
      </c>
      <c r="C98" s="19">
        <f>'2024-25'!C98+'2025-26'!C98</f>
        <v>218.82</v>
      </c>
      <c r="D98" s="19">
        <f>'2024-25'!D98+'2025-26'!D98</f>
        <v>0</v>
      </c>
      <c r="E98" s="20">
        <f t="shared" si="40"/>
        <v>218.82</v>
      </c>
      <c r="F98" s="19">
        <f>'2024-25'!F98+'2025-26'!F98</f>
        <v>150.82</v>
      </c>
      <c r="G98" s="19">
        <f>'2024-25'!G98+'2025-26'!G98</f>
        <v>14</v>
      </c>
      <c r="H98" s="19">
        <f>'2024-25'!H98+'2025-26'!H98</f>
        <v>10</v>
      </c>
      <c r="I98" s="19">
        <f>'2024-25'!I98+'2025-26'!I98</f>
        <v>0</v>
      </c>
      <c r="J98" s="19">
        <f>'2024-25'!J98+'2025-26'!J98</f>
        <v>10</v>
      </c>
      <c r="K98" s="19">
        <f>'2024-25'!K98+'2025-26'!K98</f>
        <v>0</v>
      </c>
      <c r="L98" s="19">
        <f>'2024-25'!L98+'2025-26'!L98</f>
        <v>8</v>
      </c>
      <c r="M98" s="19">
        <f>'2024-25'!M98+'2025-26'!M98</f>
        <v>12</v>
      </c>
      <c r="N98" s="19">
        <f>'2024-25'!N98+'2025-26'!N98</f>
        <v>0</v>
      </c>
      <c r="O98" s="19">
        <f>'2024-25'!O98+'2025-26'!O98</f>
        <v>8</v>
      </c>
      <c r="P98" s="19">
        <f>'2024-25'!P98+'2025-26'!P98</f>
        <v>0</v>
      </c>
      <c r="Q98" s="19">
        <f>'2024-25'!Q98+'2025-26'!Q98</f>
        <v>6</v>
      </c>
      <c r="R98" s="20">
        <f t="shared" si="41"/>
        <v>218.82</v>
      </c>
      <c r="S98" s="19"/>
      <c r="T98" s="10"/>
      <c r="U98" s="10"/>
      <c r="V98" s="10"/>
      <c r="W98" s="10"/>
      <c r="X98" s="19">
        <f t="shared" si="42"/>
        <v>0</v>
      </c>
      <c r="Y98" s="10"/>
      <c r="Z98" s="10"/>
    </row>
    <row r="99" spans="1:26" ht="16.5" customHeight="1" x14ac:dyDescent="0.2">
      <c r="A99" s="17">
        <v>79.099999999999994</v>
      </c>
      <c r="B99" s="18" t="s">
        <v>42</v>
      </c>
      <c r="C99" s="19">
        <f>'2024-25'!C99+'2025-26'!C99</f>
        <v>552.35</v>
      </c>
      <c r="D99" s="19">
        <f>'2024-25'!D99+'2025-26'!D99</f>
        <v>0</v>
      </c>
      <c r="E99" s="20">
        <f t="shared" si="40"/>
        <v>552.35</v>
      </c>
      <c r="F99" s="19">
        <f>'2024-25'!F99+'2025-26'!F99</f>
        <v>0</v>
      </c>
      <c r="G99" s="19">
        <f>'2024-25'!G99+'2025-26'!G99</f>
        <v>253.94</v>
      </c>
      <c r="H99" s="19">
        <f>'2024-25'!H99+'2025-26'!H99</f>
        <v>46.69</v>
      </c>
      <c r="I99" s="19">
        <f>'2024-25'!I99+'2025-26'!I99</f>
        <v>0</v>
      </c>
      <c r="J99" s="19">
        <f>'2024-25'!J99+'2025-26'!J99</f>
        <v>77.2</v>
      </c>
      <c r="K99" s="19">
        <f>'2024-25'!K99+'2025-26'!K99</f>
        <v>0</v>
      </c>
      <c r="L99" s="19">
        <f>'2024-25'!L99+'2025-26'!L99</f>
        <v>37.379999999999995</v>
      </c>
      <c r="M99" s="19">
        <f>'2024-25'!M99+'2025-26'!M99</f>
        <v>95.960000000000008</v>
      </c>
      <c r="N99" s="19">
        <f>'2024-25'!N99+'2025-26'!N99</f>
        <v>0</v>
      </c>
      <c r="O99" s="19">
        <f>'2024-25'!O99+'2025-26'!O99</f>
        <v>26.13</v>
      </c>
      <c r="P99" s="19">
        <f>'2024-25'!P99+'2025-26'!P99</f>
        <v>0</v>
      </c>
      <c r="Q99" s="19">
        <f>'2024-25'!Q99+'2025-26'!Q99</f>
        <v>15.049999999999999</v>
      </c>
      <c r="R99" s="20">
        <f t="shared" si="41"/>
        <v>552.34999999999991</v>
      </c>
      <c r="S99" s="19"/>
      <c r="T99" s="10"/>
      <c r="U99" s="10"/>
      <c r="V99" s="10"/>
      <c r="W99" s="10"/>
      <c r="X99" s="19">
        <f t="shared" si="42"/>
        <v>0</v>
      </c>
      <c r="Y99" s="10"/>
      <c r="Z99" s="10"/>
    </row>
    <row r="100" spans="1:26" ht="16.5" customHeight="1" x14ac:dyDescent="0.2">
      <c r="A100" s="17">
        <v>79.2</v>
      </c>
      <c r="B100" s="18" t="s">
        <v>119</v>
      </c>
      <c r="C100" s="19">
        <f>'2024-25'!C100+'2025-26'!C100</f>
        <v>80.25</v>
      </c>
      <c r="D100" s="19">
        <f>'2024-25'!D100+'2025-26'!D100</f>
        <v>0</v>
      </c>
      <c r="E100" s="20">
        <f t="shared" si="40"/>
        <v>80.25</v>
      </c>
      <c r="F100" s="19">
        <f>'2024-25'!F100+'2025-26'!F100</f>
        <v>80.25</v>
      </c>
      <c r="G100" s="19">
        <f>'2024-25'!G100+'2025-26'!G100</f>
        <v>0</v>
      </c>
      <c r="H100" s="19">
        <f>'2024-25'!H100+'2025-26'!H100</f>
        <v>0</v>
      </c>
      <c r="I100" s="19">
        <f>'2024-25'!I100+'2025-26'!I100</f>
        <v>0</v>
      </c>
      <c r="J100" s="19">
        <f>'2024-25'!J100+'2025-26'!J100</f>
        <v>0</v>
      </c>
      <c r="K100" s="19">
        <f>'2024-25'!K100+'2025-26'!K100</f>
        <v>0</v>
      </c>
      <c r="L100" s="19">
        <f>'2024-25'!L100+'2025-26'!L100</f>
        <v>0</v>
      </c>
      <c r="M100" s="19">
        <f>'2024-25'!M100+'2025-26'!M100</f>
        <v>0</v>
      </c>
      <c r="N100" s="19">
        <f>'2024-25'!N100+'2025-26'!N100</f>
        <v>0</v>
      </c>
      <c r="O100" s="19">
        <f>'2024-25'!O100+'2025-26'!O100</f>
        <v>0</v>
      </c>
      <c r="P100" s="19">
        <f>'2024-25'!P100+'2025-26'!P100</f>
        <v>0</v>
      </c>
      <c r="Q100" s="19">
        <f>'2024-25'!Q100+'2025-26'!Q100</f>
        <v>0</v>
      </c>
      <c r="R100" s="20">
        <f t="shared" si="41"/>
        <v>80.25</v>
      </c>
      <c r="S100" s="19"/>
      <c r="T100" s="10"/>
      <c r="U100" s="10"/>
      <c r="V100" s="10"/>
      <c r="W100" s="10"/>
      <c r="X100" s="19">
        <f t="shared" si="42"/>
        <v>0</v>
      </c>
      <c r="Y100" s="10"/>
      <c r="Z100" s="10"/>
    </row>
    <row r="101" spans="1:26" ht="16.5" customHeight="1" x14ac:dyDescent="0.2">
      <c r="A101" s="14"/>
      <c r="B101" s="15" t="s">
        <v>120</v>
      </c>
      <c r="C101" s="16">
        <f t="shared" ref="C101:R101" si="43">SUM(C102:C105)</f>
        <v>359.68</v>
      </c>
      <c r="D101" s="16">
        <f t="shared" si="43"/>
        <v>0</v>
      </c>
      <c r="E101" s="16">
        <f t="shared" si="43"/>
        <v>359.68</v>
      </c>
      <c r="F101" s="16">
        <f t="shared" si="43"/>
        <v>329.13000000000005</v>
      </c>
      <c r="G101" s="16">
        <f t="shared" si="43"/>
        <v>7.1560000000000006</v>
      </c>
      <c r="H101" s="16">
        <f t="shared" si="43"/>
        <v>2.339</v>
      </c>
      <c r="I101" s="16">
        <f t="shared" si="43"/>
        <v>2.339</v>
      </c>
      <c r="J101" s="16">
        <f t="shared" si="43"/>
        <v>2.339</v>
      </c>
      <c r="K101" s="16">
        <f t="shared" si="43"/>
        <v>2.339</v>
      </c>
      <c r="L101" s="16">
        <f t="shared" si="43"/>
        <v>2.339</v>
      </c>
      <c r="M101" s="16">
        <f t="shared" si="43"/>
        <v>2.339</v>
      </c>
      <c r="N101" s="16">
        <f t="shared" si="43"/>
        <v>2.339</v>
      </c>
      <c r="O101" s="16">
        <f t="shared" si="43"/>
        <v>2.339</v>
      </c>
      <c r="P101" s="16">
        <f t="shared" si="43"/>
        <v>2.339</v>
      </c>
      <c r="Q101" s="16">
        <f t="shared" si="43"/>
        <v>2.339</v>
      </c>
      <c r="R101" s="16">
        <f t="shared" si="43"/>
        <v>359.67600000000022</v>
      </c>
      <c r="S101" s="16"/>
      <c r="T101" s="10"/>
      <c r="U101" s="10"/>
      <c r="V101" s="10"/>
      <c r="W101" s="10"/>
      <c r="X101" s="16">
        <f>SUM(X102:X105)</f>
        <v>3.9999999999942304E-3</v>
      </c>
      <c r="Y101" s="10"/>
      <c r="Z101" s="10"/>
    </row>
    <row r="102" spans="1:26" ht="16.5" customHeight="1" x14ac:dyDescent="0.2">
      <c r="A102" s="17">
        <v>80</v>
      </c>
      <c r="B102" s="18" t="s">
        <v>121</v>
      </c>
      <c r="C102" s="19">
        <f>'2024-25'!C102+'2025-26'!C102</f>
        <v>22.9</v>
      </c>
      <c r="D102" s="19">
        <f>'2024-25'!D102+'2025-26'!D102</f>
        <v>0</v>
      </c>
      <c r="E102" s="20">
        <f t="shared" ref="E102:E108" si="44">C102+D102</f>
        <v>22.9</v>
      </c>
      <c r="F102" s="22">
        <f>'2024-25'!F102+'2025-26'!F102</f>
        <v>15.57</v>
      </c>
      <c r="G102" s="23">
        <f>'2024-25'!G102+'2025-26'!G102</f>
        <v>0.66600000000000004</v>
      </c>
      <c r="H102" s="23">
        <f>'2024-25'!H102+'2025-26'!H102</f>
        <v>0.66600000000000004</v>
      </c>
      <c r="I102" s="23">
        <f>'2024-25'!I102+'2025-26'!I102</f>
        <v>0.66600000000000004</v>
      </c>
      <c r="J102" s="23">
        <f>'2024-25'!J102+'2025-26'!J102</f>
        <v>0.66600000000000004</v>
      </c>
      <c r="K102" s="23">
        <f>'2024-25'!K102+'2025-26'!K102</f>
        <v>0.66600000000000004</v>
      </c>
      <c r="L102" s="23">
        <f>'2024-25'!L102+'2025-26'!L102</f>
        <v>0.66600000000000004</v>
      </c>
      <c r="M102" s="23">
        <f>'2024-25'!M102+'2025-26'!M102</f>
        <v>0.66600000000000004</v>
      </c>
      <c r="N102" s="23">
        <f>'2024-25'!N102+'2025-26'!N102</f>
        <v>0.66600000000000004</v>
      </c>
      <c r="O102" s="23">
        <f>'2024-25'!O102+'2025-26'!O102</f>
        <v>0.66600000000000004</v>
      </c>
      <c r="P102" s="23">
        <f>'2024-25'!P102+'2025-26'!P102</f>
        <v>0.66600000000000004</v>
      </c>
      <c r="Q102" s="23">
        <f>'2024-25'!Q102+'2025-26'!Q102</f>
        <v>0.66600000000000004</v>
      </c>
      <c r="R102" s="20">
        <f t="shared" ref="R102:R108" si="45">SUM(F102:Q102)</f>
        <v>22.896000000000004</v>
      </c>
      <c r="S102" s="19"/>
      <c r="T102" s="10"/>
      <c r="U102" s="10"/>
      <c r="V102" s="10"/>
      <c r="W102" s="10"/>
      <c r="X102" s="19">
        <f t="shared" ref="X102:X108" si="46">E102-R102</f>
        <v>3.9999999999942304E-3</v>
      </c>
      <c r="Y102" s="10"/>
      <c r="Z102" s="10"/>
    </row>
    <row r="103" spans="1:26" ht="16.5" customHeight="1" x14ac:dyDescent="0.2">
      <c r="A103" s="17">
        <v>81</v>
      </c>
      <c r="B103" s="18" t="s">
        <v>122</v>
      </c>
      <c r="C103" s="19">
        <f>'2024-25'!C103+'2025-26'!C103</f>
        <v>298.47000000000003</v>
      </c>
      <c r="D103" s="19">
        <f>'2024-25'!D103+'2025-26'!D103</f>
        <v>0</v>
      </c>
      <c r="E103" s="20">
        <f t="shared" si="44"/>
        <v>298.47000000000003</v>
      </c>
      <c r="F103" s="25">
        <f>'2024-25'!F103+'2025-26'!F103</f>
        <v>285.96000000000004</v>
      </c>
      <c r="G103" s="26">
        <f>'2024-25'!G103+'2025-26'!G103</f>
        <v>2.71</v>
      </c>
      <c r="H103" s="26">
        <f>'2024-25'!H103+'2025-26'!H103</f>
        <v>0.98</v>
      </c>
      <c r="I103" s="26">
        <f>'2024-25'!I103+'2025-26'!I103</f>
        <v>0.98</v>
      </c>
      <c r="J103" s="26">
        <f>'2024-25'!J103+'2025-26'!J103</f>
        <v>0.98</v>
      </c>
      <c r="K103" s="26">
        <f>'2024-25'!K103+'2025-26'!K103</f>
        <v>0.98</v>
      </c>
      <c r="L103" s="26">
        <f>'2024-25'!L103+'2025-26'!L103</f>
        <v>0.98</v>
      </c>
      <c r="M103" s="26">
        <f>'2024-25'!M103+'2025-26'!M103</f>
        <v>0.98</v>
      </c>
      <c r="N103" s="26">
        <f>'2024-25'!N103+'2025-26'!N103</f>
        <v>0.98</v>
      </c>
      <c r="O103" s="26">
        <f>'2024-25'!O103+'2025-26'!O103</f>
        <v>0.98</v>
      </c>
      <c r="P103" s="26">
        <f>'2024-25'!P103+'2025-26'!P103</f>
        <v>0.98</v>
      </c>
      <c r="Q103" s="26">
        <f>'2024-25'!Q103+'2025-26'!Q103</f>
        <v>0.98</v>
      </c>
      <c r="R103" s="20">
        <f t="shared" si="45"/>
        <v>298.4700000000002</v>
      </c>
      <c r="S103" s="19"/>
      <c r="T103" s="10"/>
      <c r="U103" s="10"/>
      <c r="V103" s="10"/>
      <c r="W103" s="10"/>
      <c r="X103" s="19">
        <f t="shared" si="46"/>
        <v>0</v>
      </c>
      <c r="Y103" s="10"/>
      <c r="Z103" s="10"/>
    </row>
    <row r="104" spans="1:26" ht="16.5" customHeight="1" x14ac:dyDescent="0.2">
      <c r="A104" s="17">
        <v>82</v>
      </c>
      <c r="B104" s="18" t="s">
        <v>123</v>
      </c>
      <c r="C104" s="19">
        <f>'2024-25'!C104+'2025-26'!C104</f>
        <v>0</v>
      </c>
      <c r="D104" s="19">
        <f>'2024-25'!D104+'2025-26'!D104</f>
        <v>0</v>
      </c>
      <c r="E104" s="20">
        <f t="shared" si="44"/>
        <v>0</v>
      </c>
      <c r="F104" s="25">
        <f>'2024-25'!F104+'2025-26'!F104</f>
        <v>0</v>
      </c>
      <c r="G104" s="26">
        <f>'2024-25'!G104+'2025-26'!G104</f>
        <v>0</v>
      </c>
      <c r="H104" s="26">
        <f>'2024-25'!H104+'2025-26'!H104</f>
        <v>0</v>
      </c>
      <c r="I104" s="26">
        <f>'2024-25'!I104+'2025-26'!I104</f>
        <v>0</v>
      </c>
      <c r="J104" s="26">
        <f>'2024-25'!J104+'2025-26'!J104</f>
        <v>0</v>
      </c>
      <c r="K104" s="26">
        <f>'2024-25'!K104+'2025-26'!K104</f>
        <v>0</v>
      </c>
      <c r="L104" s="26">
        <f>'2024-25'!L104+'2025-26'!L104</f>
        <v>0</v>
      </c>
      <c r="M104" s="26">
        <f>'2024-25'!M104+'2025-26'!M104</f>
        <v>0</v>
      </c>
      <c r="N104" s="26">
        <f>'2024-25'!N104+'2025-26'!N104</f>
        <v>0</v>
      </c>
      <c r="O104" s="26">
        <f>'2024-25'!O104+'2025-26'!O104</f>
        <v>0</v>
      </c>
      <c r="P104" s="26">
        <f>'2024-25'!P104+'2025-26'!P104</f>
        <v>0</v>
      </c>
      <c r="Q104" s="26">
        <f>'2024-25'!Q104+'2025-26'!Q104</f>
        <v>0</v>
      </c>
      <c r="R104" s="20">
        <f t="shared" si="45"/>
        <v>0</v>
      </c>
      <c r="S104" s="19"/>
      <c r="T104" s="10"/>
      <c r="U104" s="10"/>
      <c r="V104" s="10"/>
      <c r="W104" s="10"/>
      <c r="X104" s="19">
        <f t="shared" si="46"/>
        <v>0</v>
      </c>
      <c r="Y104" s="10"/>
      <c r="Z104" s="10"/>
    </row>
    <row r="105" spans="1:26" ht="16.5" customHeight="1" x14ac:dyDescent="0.2">
      <c r="A105" s="17">
        <v>83</v>
      </c>
      <c r="B105" s="18" t="s">
        <v>124</v>
      </c>
      <c r="C105" s="19">
        <f>'2024-25'!C105+'2025-26'!C105</f>
        <v>38.31</v>
      </c>
      <c r="D105" s="19">
        <f>'2024-25'!D105+'2025-26'!D105</f>
        <v>0</v>
      </c>
      <c r="E105" s="20">
        <f t="shared" si="44"/>
        <v>38.31</v>
      </c>
      <c r="F105" s="25">
        <f>'2024-25'!F105+'2025-26'!F105</f>
        <v>27.6</v>
      </c>
      <c r="G105" s="26">
        <f>'2024-25'!G105+'2025-26'!G105</f>
        <v>3.7800000000000002</v>
      </c>
      <c r="H105" s="26">
        <f>'2024-25'!H105+'2025-26'!H105</f>
        <v>0.69300000000000006</v>
      </c>
      <c r="I105" s="26">
        <f>'2024-25'!I105+'2025-26'!I105</f>
        <v>0.69300000000000006</v>
      </c>
      <c r="J105" s="26">
        <f>'2024-25'!J105+'2025-26'!J105</f>
        <v>0.69300000000000006</v>
      </c>
      <c r="K105" s="26">
        <f>'2024-25'!K105+'2025-26'!K105</f>
        <v>0.69300000000000006</v>
      </c>
      <c r="L105" s="26">
        <f>'2024-25'!L105+'2025-26'!L105</f>
        <v>0.69300000000000006</v>
      </c>
      <c r="M105" s="26">
        <f>'2024-25'!M105+'2025-26'!M105</f>
        <v>0.69300000000000006</v>
      </c>
      <c r="N105" s="26">
        <f>'2024-25'!N105+'2025-26'!N105</f>
        <v>0.69300000000000006</v>
      </c>
      <c r="O105" s="26">
        <f>'2024-25'!O105+'2025-26'!O105</f>
        <v>0.69300000000000006</v>
      </c>
      <c r="P105" s="26">
        <f>'2024-25'!P105+'2025-26'!P105</f>
        <v>0.69300000000000006</v>
      </c>
      <c r="Q105" s="26">
        <f>'2024-25'!Q105+'2025-26'!Q105</f>
        <v>0.69300000000000006</v>
      </c>
      <c r="R105" s="20">
        <f t="shared" si="45"/>
        <v>38.309999999999981</v>
      </c>
      <c r="S105" s="19"/>
      <c r="T105" s="10"/>
      <c r="U105" s="10"/>
      <c r="V105" s="10"/>
      <c r="W105" s="10"/>
      <c r="X105" s="19">
        <f t="shared" si="46"/>
        <v>0</v>
      </c>
      <c r="Y105" s="10"/>
      <c r="Z105" s="10"/>
    </row>
    <row r="106" spans="1:26" ht="16.5" customHeight="1" x14ac:dyDescent="0.2">
      <c r="A106" s="14">
        <v>84</v>
      </c>
      <c r="B106" s="15" t="s">
        <v>125</v>
      </c>
      <c r="C106" s="16">
        <f>'2024-25'!C106+'2025-26'!C106</f>
        <v>61.86</v>
      </c>
      <c r="D106" s="16">
        <f>'2024-25'!D106+'2025-26'!D106</f>
        <v>0</v>
      </c>
      <c r="E106" s="16">
        <f t="shared" si="44"/>
        <v>61.86</v>
      </c>
      <c r="F106" s="16">
        <f>'2024-25'!F106+'2025-26'!F106</f>
        <v>49.98</v>
      </c>
      <c r="G106" s="16">
        <f>'2024-25'!G106+'2025-26'!G106</f>
        <v>1.08</v>
      </c>
      <c r="H106" s="16">
        <f>'2024-25'!H106+'2025-26'!H106</f>
        <v>1.08</v>
      </c>
      <c r="I106" s="16">
        <f>'2024-25'!I106+'2025-26'!I106</f>
        <v>1.08</v>
      </c>
      <c r="J106" s="16">
        <f>'2024-25'!J106+'2025-26'!J106</f>
        <v>1.08</v>
      </c>
      <c r="K106" s="16">
        <f>'2024-25'!K106+'2025-26'!K106</f>
        <v>1.08</v>
      </c>
      <c r="L106" s="16">
        <f>'2024-25'!L106+'2025-26'!L106</f>
        <v>1.08</v>
      </c>
      <c r="M106" s="16">
        <f>'2024-25'!M106+'2025-26'!M106</f>
        <v>1.08</v>
      </c>
      <c r="N106" s="16">
        <f>'2024-25'!N106+'2025-26'!N106</f>
        <v>1.08</v>
      </c>
      <c r="O106" s="16">
        <f>'2024-25'!O106+'2025-26'!O106</f>
        <v>1.08</v>
      </c>
      <c r="P106" s="16">
        <f>'2024-25'!P106+'2025-26'!P106</f>
        <v>1.08</v>
      </c>
      <c r="Q106" s="16">
        <f>'2024-25'!Q106+'2025-26'!Q106</f>
        <v>1.08</v>
      </c>
      <c r="R106" s="16">
        <f t="shared" si="45"/>
        <v>61.859999999999978</v>
      </c>
      <c r="S106" s="16"/>
      <c r="T106" s="10"/>
      <c r="U106" s="10"/>
      <c r="V106" s="10"/>
      <c r="W106" s="10"/>
      <c r="X106" s="16">
        <f t="shared" si="46"/>
        <v>0</v>
      </c>
      <c r="Y106" s="10"/>
      <c r="Z106" s="10"/>
    </row>
    <row r="107" spans="1:26" ht="16.5" customHeight="1" x14ac:dyDescent="0.2">
      <c r="A107" s="14">
        <v>85</v>
      </c>
      <c r="B107" s="15" t="s">
        <v>126</v>
      </c>
      <c r="C107" s="16">
        <f>'2024-25'!C107+'2025-26'!C107</f>
        <v>0</v>
      </c>
      <c r="D107" s="16">
        <f>'2024-25'!D107+'2025-26'!D107</f>
        <v>0</v>
      </c>
      <c r="E107" s="16">
        <f t="shared" si="44"/>
        <v>0</v>
      </c>
      <c r="F107" s="16">
        <f>'2024-25'!F107+'2025-26'!F107</f>
        <v>0</v>
      </c>
      <c r="G107" s="16">
        <f>'2024-25'!G107+'2025-26'!G107</f>
        <v>0</v>
      </c>
      <c r="H107" s="16">
        <f>'2024-25'!H107+'2025-26'!H107</f>
        <v>0</v>
      </c>
      <c r="I107" s="16">
        <f>'2024-25'!I107+'2025-26'!I107</f>
        <v>0</v>
      </c>
      <c r="J107" s="16">
        <f>'2024-25'!J107+'2025-26'!J107</f>
        <v>0</v>
      </c>
      <c r="K107" s="16">
        <f>'2024-25'!K107+'2025-26'!K107</f>
        <v>0</v>
      </c>
      <c r="L107" s="16">
        <f>'2024-25'!L107+'2025-26'!L107</f>
        <v>0</v>
      </c>
      <c r="M107" s="16">
        <f>'2024-25'!M107+'2025-26'!M107</f>
        <v>0</v>
      </c>
      <c r="N107" s="16">
        <f>'2024-25'!N107+'2025-26'!N107</f>
        <v>0</v>
      </c>
      <c r="O107" s="16">
        <f>'2024-25'!O107+'2025-26'!O107</f>
        <v>0</v>
      </c>
      <c r="P107" s="16">
        <f>'2024-25'!P107+'2025-26'!P107</f>
        <v>0</v>
      </c>
      <c r="Q107" s="16">
        <f>'2024-25'!Q107+'2025-26'!Q107</f>
        <v>0</v>
      </c>
      <c r="R107" s="16">
        <f t="shared" si="45"/>
        <v>0</v>
      </c>
      <c r="S107" s="16"/>
      <c r="T107" s="10"/>
      <c r="U107" s="10"/>
      <c r="V107" s="10"/>
      <c r="W107" s="10"/>
      <c r="X107" s="16">
        <f t="shared" si="46"/>
        <v>0</v>
      </c>
      <c r="Y107" s="10"/>
      <c r="Z107" s="10"/>
    </row>
    <row r="108" spans="1:26" ht="16.5" customHeight="1" x14ac:dyDescent="0.2">
      <c r="A108" s="14">
        <v>86</v>
      </c>
      <c r="B108" s="15" t="s">
        <v>127</v>
      </c>
      <c r="C108" s="16">
        <f>'2024-25'!C108+'2025-26'!C108</f>
        <v>0</v>
      </c>
      <c r="D108" s="16">
        <f>'2024-25'!D108+'2025-26'!D108</f>
        <v>0</v>
      </c>
      <c r="E108" s="16">
        <f t="shared" si="44"/>
        <v>0</v>
      </c>
      <c r="F108" s="16">
        <f>'2024-25'!F108+'2025-26'!F108</f>
        <v>0</v>
      </c>
      <c r="G108" s="16">
        <f>'2024-25'!G108+'2025-26'!G108</f>
        <v>0</v>
      </c>
      <c r="H108" s="16">
        <f>'2024-25'!H108+'2025-26'!H108</f>
        <v>0</v>
      </c>
      <c r="I108" s="16">
        <f>'2024-25'!I108+'2025-26'!I108</f>
        <v>0</v>
      </c>
      <c r="J108" s="16">
        <f>'2024-25'!J108+'2025-26'!J108</f>
        <v>0</v>
      </c>
      <c r="K108" s="16">
        <f>'2024-25'!K108+'2025-26'!K108</f>
        <v>0</v>
      </c>
      <c r="L108" s="16">
        <f>'2024-25'!L108+'2025-26'!L108</f>
        <v>0</v>
      </c>
      <c r="M108" s="16">
        <f>'2024-25'!M108+'2025-26'!M108</f>
        <v>0</v>
      </c>
      <c r="N108" s="16">
        <f>'2024-25'!N108+'2025-26'!N108</f>
        <v>0</v>
      </c>
      <c r="O108" s="16">
        <f>'2024-25'!O108+'2025-26'!O108</f>
        <v>0</v>
      </c>
      <c r="P108" s="16">
        <f>'2024-25'!P108+'2025-26'!P108</f>
        <v>0</v>
      </c>
      <c r="Q108" s="16">
        <f>'2024-25'!Q108+'2025-26'!Q108</f>
        <v>0</v>
      </c>
      <c r="R108" s="16">
        <f t="shared" si="45"/>
        <v>0</v>
      </c>
      <c r="S108" s="16"/>
      <c r="T108" s="10"/>
      <c r="U108" s="10"/>
      <c r="V108" s="10"/>
      <c r="W108" s="10"/>
      <c r="X108" s="16">
        <f t="shared" si="46"/>
        <v>0</v>
      </c>
      <c r="Y108" s="10"/>
      <c r="Z108" s="10"/>
    </row>
    <row r="109" spans="1:26" ht="16.5" customHeight="1" x14ac:dyDescent="0.2">
      <c r="A109" s="33" t="s">
        <v>128</v>
      </c>
      <c r="B109" s="34" t="s">
        <v>129</v>
      </c>
      <c r="C109" s="35">
        <f t="shared" ref="C109:R109" si="47">C110+C121+C124+C130+C134+C140+C143+C144+C149+C150+C151+C155</f>
        <v>3654.7599999999998</v>
      </c>
      <c r="D109" s="35">
        <f t="shared" si="47"/>
        <v>0</v>
      </c>
      <c r="E109" s="35">
        <f t="shared" si="47"/>
        <v>3654.7599999999998</v>
      </c>
      <c r="F109" s="35">
        <f t="shared" si="47"/>
        <v>2506</v>
      </c>
      <c r="G109" s="35">
        <f t="shared" si="47"/>
        <v>191.23458999999997</v>
      </c>
      <c r="H109" s="35">
        <f t="shared" si="47"/>
        <v>105.06991999999998</v>
      </c>
      <c r="I109" s="35">
        <f t="shared" si="47"/>
        <v>67.672169999999994</v>
      </c>
      <c r="J109" s="35">
        <f t="shared" si="47"/>
        <v>124.20894999999999</v>
      </c>
      <c r="K109" s="35">
        <f t="shared" si="47"/>
        <v>84.427220000000005</v>
      </c>
      <c r="L109" s="35">
        <f t="shared" si="47"/>
        <v>100.34477</v>
      </c>
      <c r="M109" s="35">
        <f t="shared" si="47"/>
        <v>146.38479999999998</v>
      </c>
      <c r="N109" s="35">
        <f t="shared" si="47"/>
        <v>77.16255000000001</v>
      </c>
      <c r="O109" s="35">
        <f t="shared" si="47"/>
        <v>82.787669999999991</v>
      </c>
      <c r="P109" s="35">
        <f t="shared" si="47"/>
        <v>96.49060999999999</v>
      </c>
      <c r="Q109" s="35">
        <f t="shared" si="47"/>
        <v>72.974009999999993</v>
      </c>
      <c r="R109" s="35">
        <f t="shared" si="47"/>
        <v>3654.7572599999999</v>
      </c>
      <c r="S109" s="35"/>
      <c r="T109" s="10"/>
      <c r="U109" s="10"/>
      <c r="V109" s="10"/>
      <c r="W109" s="10"/>
      <c r="X109" s="35">
        <f>X110+X121+X124+X130+X134+X140+X143+X144+X149+X150+X151+X155</f>
        <v>2.739999999931797E-3</v>
      </c>
      <c r="Y109" s="10"/>
      <c r="Z109" s="10"/>
    </row>
    <row r="110" spans="1:26" ht="16.5" customHeight="1" x14ac:dyDescent="0.2">
      <c r="A110" s="14"/>
      <c r="B110" s="15" t="s">
        <v>130</v>
      </c>
      <c r="C110" s="16">
        <f t="shared" ref="C110:R110" si="48">SUM(C111:C120)</f>
        <v>419.45</v>
      </c>
      <c r="D110" s="16">
        <f t="shared" si="48"/>
        <v>0</v>
      </c>
      <c r="E110" s="16">
        <f t="shared" si="48"/>
        <v>419.45</v>
      </c>
      <c r="F110" s="16">
        <f t="shared" si="48"/>
        <v>371.57</v>
      </c>
      <c r="G110" s="16">
        <f t="shared" si="48"/>
        <v>10.6</v>
      </c>
      <c r="H110" s="16">
        <f t="shared" si="48"/>
        <v>2.8</v>
      </c>
      <c r="I110" s="16">
        <f t="shared" si="48"/>
        <v>2.4</v>
      </c>
      <c r="J110" s="16">
        <f t="shared" si="48"/>
        <v>4.4000000000000004</v>
      </c>
      <c r="K110" s="16">
        <f t="shared" si="48"/>
        <v>2.4</v>
      </c>
      <c r="L110" s="16">
        <f t="shared" si="48"/>
        <v>6.88</v>
      </c>
      <c r="M110" s="16">
        <f t="shared" si="48"/>
        <v>6.8</v>
      </c>
      <c r="N110" s="16">
        <f t="shared" si="48"/>
        <v>2.4</v>
      </c>
      <c r="O110" s="16">
        <f t="shared" si="48"/>
        <v>2.4</v>
      </c>
      <c r="P110" s="16">
        <f t="shared" si="48"/>
        <v>2.4</v>
      </c>
      <c r="Q110" s="16">
        <f t="shared" si="48"/>
        <v>4.4000000000000004</v>
      </c>
      <c r="R110" s="16">
        <f t="shared" si="48"/>
        <v>419.45</v>
      </c>
      <c r="S110" s="16"/>
      <c r="T110" s="10"/>
      <c r="U110" s="10"/>
      <c r="V110" s="10"/>
      <c r="W110" s="10"/>
      <c r="X110" s="16">
        <f>SUM(X111:X120)</f>
        <v>0</v>
      </c>
      <c r="Y110" s="10"/>
      <c r="Z110" s="10"/>
    </row>
    <row r="111" spans="1:26" ht="16.5" customHeight="1" x14ac:dyDescent="0.2">
      <c r="A111" s="17">
        <v>87</v>
      </c>
      <c r="B111" s="18" t="s">
        <v>131</v>
      </c>
      <c r="C111" s="19">
        <f>'2024-25'!C111+'2025-26'!C111</f>
        <v>65</v>
      </c>
      <c r="D111" s="19">
        <f>'2024-25'!D111+'2025-26'!D111</f>
        <v>0</v>
      </c>
      <c r="E111" s="20">
        <f t="shared" ref="E111:E120" si="49">C111+D111</f>
        <v>65</v>
      </c>
      <c r="F111" s="19">
        <f>'2024-25'!F111+'2025-26'!F111</f>
        <v>33</v>
      </c>
      <c r="G111" s="19">
        <f>'2024-25'!G111+'2025-26'!G111</f>
        <v>4</v>
      </c>
      <c r="H111" s="19">
        <f>'2024-25'!H111+'2025-26'!H111</f>
        <v>2</v>
      </c>
      <c r="I111" s="19">
        <f>'2024-25'!I111+'2025-26'!I111</f>
        <v>2</v>
      </c>
      <c r="J111" s="19">
        <f>'2024-25'!J111+'2025-26'!J111</f>
        <v>4</v>
      </c>
      <c r="K111" s="19">
        <f>'2024-25'!K111+'2025-26'!K111</f>
        <v>2</v>
      </c>
      <c r="L111" s="19">
        <f>'2024-25'!L111+'2025-26'!L111</f>
        <v>4</v>
      </c>
      <c r="M111" s="19">
        <f>'2024-25'!M111+'2025-26'!M111</f>
        <v>4</v>
      </c>
      <c r="N111" s="19">
        <f>'2024-25'!N111+'2025-26'!N111</f>
        <v>2</v>
      </c>
      <c r="O111" s="19">
        <f>'2024-25'!O111+'2025-26'!O111</f>
        <v>2</v>
      </c>
      <c r="P111" s="19">
        <f>'2024-25'!P111+'2025-26'!P111</f>
        <v>2</v>
      </c>
      <c r="Q111" s="19">
        <f>'2024-25'!Q111+'2025-26'!Q111</f>
        <v>4</v>
      </c>
      <c r="R111" s="20">
        <f t="shared" ref="R111:R120" si="50">SUM(F111:Q111)</f>
        <v>65</v>
      </c>
      <c r="S111" s="19"/>
      <c r="T111" s="10"/>
      <c r="U111" s="10"/>
      <c r="V111" s="10"/>
      <c r="W111" s="10"/>
      <c r="X111" s="19">
        <f t="shared" ref="X111:X120" si="51">E111-R111</f>
        <v>0</v>
      </c>
      <c r="Y111" s="10"/>
      <c r="Z111" s="10"/>
    </row>
    <row r="112" spans="1:26" ht="16.5" customHeight="1" x14ac:dyDescent="0.2">
      <c r="A112" s="17">
        <v>88</v>
      </c>
      <c r="B112" s="18" t="s">
        <v>132</v>
      </c>
      <c r="C112" s="19">
        <f>'2024-25'!C112+'2025-26'!C112</f>
        <v>15</v>
      </c>
      <c r="D112" s="19">
        <f>'2024-25'!D112+'2025-26'!D112</f>
        <v>0</v>
      </c>
      <c r="E112" s="20">
        <f t="shared" si="49"/>
        <v>15</v>
      </c>
      <c r="F112" s="19">
        <f>'2024-25'!F112+'2025-26'!F112</f>
        <v>15</v>
      </c>
      <c r="G112" s="30">
        <f>'2024-25'!G112+'2025-26'!G112</f>
        <v>0</v>
      </c>
      <c r="H112" s="30">
        <f>'2024-25'!H112+'2025-26'!H112</f>
        <v>0</v>
      </c>
      <c r="I112" s="30">
        <f>'2024-25'!I112+'2025-26'!I112</f>
        <v>0</v>
      </c>
      <c r="J112" s="30">
        <f>'2024-25'!J112+'2025-26'!J112</f>
        <v>0</v>
      </c>
      <c r="K112" s="30">
        <f>'2024-25'!K112+'2025-26'!K112</f>
        <v>0</v>
      </c>
      <c r="L112" s="30">
        <f>'2024-25'!L112+'2025-26'!L112</f>
        <v>0</v>
      </c>
      <c r="M112" s="30">
        <f>'2024-25'!M112+'2025-26'!M112</f>
        <v>0</v>
      </c>
      <c r="N112" s="30">
        <f>'2024-25'!N112+'2025-26'!N112</f>
        <v>0</v>
      </c>
      <c r="O112" s="30">
        <f>'2024-25'!O112+'2025-26'!O112</f>
        <v>0</v>
      </c>
      <c r="P112" s="30">
        <f>'2024-25'!P112+'2025-26'!P112</f>
        <v>0</v>
      </c>
      <c r="Q112" s="30">
        <f>'2024-25'!Q112+'2025-26'!Q112</f>
        <v>0</v>
      </c>
      <c r="R112" s="20">
        <f t="shared" si="50"/>
        <v>15</v>
      </c>
      <c r="S112" s="19"/>
      <c r="T112" s="10"/>
      <c r="U112" s="10"/>
      <c r="V112" s="10"/>
      <c r="W112" s="10"/>
      <c r="X112" s="19">
        <f t="shared" si="51"/>
        <v>0</v>
      </c>
      <c r="Y112" s="10"/>
      <c r="Z112" s="10"/>
    </row>
    <row r="113" spans="1:26" ht="16.5" customHeight="1" x14ac:dyDescent="0.2">
      <c r="A113" s="17">
        <v>89</v>
      </c>
      <c r="B113" s="18" t="s">
        <v>133</v>
      </c>
      <c r="C113" s="19">
        <f>'2024-25'!C113+'2025-26'!C113</f>
        <v>0</v>
      </c>
      <c r="D113" s="19">
        <f>'2024-25'!D113+'2025-26'!D113</f>
        <v>0</v>
      </c>
      <c r="E113" s="20">
        <f t="shared" si="49"/>
        <v>0</v>
      </c>
      <c r="F113" s="19">
        <f>'2024-25'!F113+'2025-26'!F113</f>
        <v>0</v>
      </c>
      <c r="G113" s="19">
        <f>'2024-25'!G113+'2025-26'!G113</f>
        <v>0</v>
      </c>
      <c r="H113" s="19">
        <f>'2024-25'!H113+'2025-26'!H113</f>
        <v>0</v>
      </c>
      <c r="I113" s="19">
        <f>'2024-25'!I113+'2025-26'!I113</f>
        <v>0</v>
      </c>
      <c r="J113" s="19">
        <f>'2024-25'!J113+'2025-26'!J113</f>
        <v>0</v>
      </c>
      <c r="K113" s="19">
        <f>'2024-25'!K113+'2025-26'!K113</f>
        <v>0</v>
      </c>
      <c r="L113" s="19">
        <f>'2024-25'!L113+'2025-26'!L113</f>
        <v>0</v>
      </c>
      <c r="M113" s="19">
        <f>'2024-25'!M113+'2025-26'!M113</f>
        <v>0</v>
      </c>
      <c r="N113" s="19">
        <f>'2024-25'!N113+'2025-26'!N113</f>
        <v>0</v>
      </c>
      <c r="O113" s="19">
        <f>'2024-25'!O113+'2025-26'!O113</f>
        <v>0</v>
      </c>
      <c r="P113" s="19">
        <f>'2024-25'!P113+'2025-26'!P113</f>
        <v>0</v>
      </c>
      <c r="Q113" s="19">
        <f>'2024-25'!Q113+'2025-26'!Q113</f>
        <v>0</v>
      </c>
      <c r="R113" s="20">
        <f t="shared" si="50"/>
        <v>0</v>
      </c>
      <c r="S113" s="19"/>
      <c r="T113" s="10"/>
      <c r="U113" s="10"/>
      <c r="V113" s="10"/>
      <c r="W113" s="10"/>
      <c r="X113" s="19">
        <f t="shared" si="51"/>
        <v>0</v>
      </c>
      <c r="Y113" s="10"/>
      <c r="Z113" s="10"/>
    </row>
    <row r="114" spans="1:26" ht="16.5" customHeight="1" x14ac:dyDescent="0.2">
      <c r="A114" s="17">
        <v>90</v>
      </c>
      <c r="B114" s="18" t="s">
        <v>134</v>
      </c>
      <c r="C114" s="19">
        <f>'2024-25'!C114+'2025-26'!C114</f>
        <v>0</v>
      </c>
      <c r="D114" s="19">
        <f>'2024-25'!D114+'2025-26'!D114</f>
        <v>0</v>
      </c>
      <c r="E114" s="20">
        <f t="shared" si="49"/>
        <v>0</v>
      </c>
      <c r="F114" s="19">
        <f>'2024-25'!F114+'2025-26'!F114</f>
        <v>0</v>
      </c>
      <c r="G114" s="19">
        <f>'2024-25'!G114+'2025-26'!G114</f>
        <v>0</v>
      </c>
      <c r="H114" s="19">
        <f>'2024-25'!H114+'2025-26'!H114</f>
        <v>0</v>
      </c>
      <c r="I114" s="19">
        <f>'2024-25'!I114+'2025-26'!I114</f>
        <v>0</v>
      </c>
      <c r="J114" s="19">
        <f>'2024-25'!J114+'2025-26'!J114</f>
        <v>0</v>
      </c>
      <c r="K114" s="19">
        <f>'2024-25'!K114+'2025-26'!K114</f>
        <v>0</v>
      </c>
      <c r="L114" s="19">
        <f>'2024-25'!L114+'2025-26'!L114</f>
        <v>0</v>
      </c>
      <c r="M114" s="19">
        <f>'2024-25'!M114+'2025-26'!M114</f>
        <v>0</v>
      </c>
      <c r="N114" s="19">
        <f>'2024-25'!N114+'2025-26'!N114</f>
        <v>0</v>
      </c>
      <c r="O114" s="19">
        <f>'2024-25'!O114+'2025-26'!O114</f>
        <v>0</v>
      </c>
      <c r="P114" s="19">
        <f>'2024-25'!P114+'2025-26'!P114</f>
        <v>0</v>
      </c>
      <c r="Q114" s="19">
        <f>'2024-25'!Q114+'2025-26'!Q114</f>
        <v>0</v>
      </c>
      <c r="R114" s="20">
        <f t="shared" si="50"/>
        <v>0</v>
      </c>
      <c r="S114" s="19"/>
      <c r="T114" s="10"/>
      <c r="U114" s="10"/>
      <c r="V114" s="10"/>
      <c r="W114" s="10"/>
      <c r="X114" s="19">
        <f t="shared" si="51"/>
        <v>0</v>
      </c>
      <c r="Y114" s="10"/>
      <c r="Z114" s="10"/>
    </row>
    <row r="115" spans="1:26" ht="16.5" customHeight="1" x14ac:dyDescent="0.2">
      <c r="A115" s="17">
        <v>91</v>
      </c>
      <c r="B115" s="18" t="s">
        <v>135</v>
      </c>
      <c r="C115" s="19">
        <f>'2024-25'!C115+'2025-26'!C115</f>
        <v>0</v>
      </c>
      <c r="D115" s="19">
        <f>'2024-25'!D115+'2025-26'!D115</f>
        <v>0</v>
      </c>
      <c r="E115" s="20">
        <f t="shared" si="49"/>
        <v>0</v>
      </c>
      <c r="F115" s="19">
        <f>'2024-25'!F115+'2025-26'!F115</f>
        <v>0</v>
      </c>
      <c r="G115" s="19">
        <f>'2024-25'!G115+'2025-26'!G115</f>
        <v>0</v>
      </c>
      <c r="H115" s="19">
        <f>'2024-25'!H115+'2025-26'!H115</f>
        <v>0</v>
      </c>
      <c r="I115" s="19">
        <f>'2024-25'!I115+'2025-26'!I115</f>
        <v>0</v>
      </c>
      <c r="J115" s="19">
        <f>'2024-25'!J115+'2025-26'!J115</f>
        <v>0</v>
      </c>
      <c r="K115" s="19">
        <f>'2024-25'!K115+'2025-26'!K115</f>
        <v>0</v>
      </c>
      <c r="L115" s="19">
        <f>'2024-25'!L115+'2025-26'!L115</f>
        <v>0</v>
      </c>
      <c r="M115" s="19">
        <f>'2024-25'!M115+'2025-26'!M115</f>
        <v>0</v>
      </c>
      <c r="N115" s="19">
        <f>'2024-25'!N115+'2025-26'!N115</f>
        <v>0</v>
      </c>
      <c r="O115" s="19">
        <f>'2024-25'!O115+'2025-26'!O115</f>
        <v>0</v>
      </c>
      <c r="P115" s="19">
        <f>'2024-25'!P115+'2025-26'!P115</f>
        <v>0</v>
      </c>
      <c r="Q115" s="19">
        <f>'2024-25'!Q115+'2025-26'!Q115</f>
        <v>0</v>
      </c>
      <c r="R115" s="20">
        <f t="shared" si="50"/>
        <v>0</v>
      </c>
      <c r="S115" s="19"/>
      <c r="T115" s="10"/>
      <c r="U115" s="10"/>
      <c r="V115" s="10"/>
      <c r="W115" s="10"/>
      <c r="X115" s="19">
        <f t="shared" si="51"/>
        <v>0</v>
      </c>
      <c r="Y115" s="10"/>
      <c r="Z115" s="10"/>
    </row>
    <row r="116" spans="1:26" ht="16.5" customHeight="1" x14ac:dyDescent="0.2">
      <c r="A116" s="17">
        <v>92</v>
      </c>
      <c r="B116" s="18" t="s">
        <v>136</v>
      </c>
      <c r="C116" s="19">
        <f>'2024-25'!C116+'2025-26'!C116</f>
        <v>0</v>
      </c>
      <c r="D116" s="19">
        <f>'2024-25'!D116+'2025-26'!D116</f>
        <v>0</v>
      </c>
      <c r="E116" s="20">
        <f t="shared" si="49"/>
        <v>0</v>
      </c>
      <c r="F116" s="19">
        <f>'2024-25'!F116+'2025-26'!F116</f>
        <v>0</v>
      </c>
      <c r="G116" s="19">
        <f>'2024-25'!G116+'2025-26'!G116</f>
        <v>0</v>
      </c>
      <c r="H116" s="19">
        <f>'2024-25'!H116+'2025-26'!H116</f>
        <v>0</v>
      </c>
      <c r="I116" s="19">
        <f>'2024-25'!I116+'2025-26'!I116</f>
        <v>0</v>
      </c>
      <c r="J116" s="19">
        <f>'2024-25'!J116+'2025-26'!J116</f>
        <v>0</v>
      </c>
      <c r="K116" s="19">
        <f>'2024-25'!K116+'2025-26'!K116</f>
        <v>0</v>
      </c>
      <c r="L116" s="19">
        <f>'2024-25'!L116+'2025-26'!L116</f>
        <v>0</v>
      </c>
      <c r="M116" s="19">
        <f>'2024-25'!M116+'2025-26'!M116</f>
        <v>0</v>
      </c>
      <c r="N116" s="19">
        <f>'2024-25'!N116+'2025-26'!N116</f>
        <v>0</v>
      </c>
      <c r="O116" s="19">
        <f>'2024-25'!O116+'2025-26'!O116</f>
        <v>0</v>
      </c>
      <c r="P116" s="19">
        <f>'2024-25'!P116+'2025-26'!P116</f>
        <v>0</v>
      </c>
      <c r="Q116" s="19">
        <f>'2024-25'!Q116+'2025-26'!Q116</f>
        <v>0</v>
      </c>
      <c r="R116" s="20">
        <f t="shared" si="50"/>
        <v>0</v>
      </c>
      <c r="S116" s="19"/>
      <c r="T116" s="10"/>
      <c r="U116" s="10"/>
      <c r="V116" s="10"/>
      <c r="W116" s="10"/>
      <c r="X116" s="19">
        <f t="shared" si="51"/>
        <v>0</v>
      </c>
      <c r="Y116" s="10"/>
      <c r="Z116" s="10"/>
    </row>
    <row r="117" spans="1:26" ht="16.5" customHeight="1" x14ac:dyDescent="0.2">
      <c r="A117" s="17">
        <v>93</v>
      </c>
      <c r="B117" s="18" t="s">
        <v>137</v>
      </c>
      <c r="C117" s="19">
        <f>'2024-25'!C117+'2025-26'!C117</f>
        <v>35</v>
      </c>
      <c r="D117" s="19">
        <f>'2024-25'!D117+'2025-26'!D117</f>
        <v>0</v>
      </c>
      <c r="E117" s="20">
        <f t="shared" si="49"/>
        <v>35</v>
      </c>
      <c r="F117" s="19">
        <f>'2024-25'!F117+'2025-26'!F117</f>
        <v>35</v>
      </c>
      <c r="G117" s="30">
        <f>'2024-25'!G117+'2025-26'!G117</f>
        <v>0</v>
      </c>
      <c r="H117" s="30">
        <f>'2024-25'!H117+'2025-26'!H117</f>
        <v>0</v>
      </c>
      <c r="I117" s="30">
        <f>'2024-25'!I117+'2025-26'!I117</f>
        <v>0</v>
      </c>
      <c r="J117" s="30">
        <f>'2024-25'!J117+'2025-26'!J117</f>
        <v>0</v>
      </c>
      <c r="K117" s="30">
        <f>'2024-25'!K117+'2025-26'!K117</f>
        <v>0</v>
      </c>
      <c r="L117" s="30">
        <f>'2024-25'!L117+'2025-26'!L117</f>
        <v>0</v>
      </c>
      <c r="M117" s="30">
        <f>'2024-25'!M117+'2025-26'!M117</f>
        <v>0</v>
      </c>
      <c r="N117" s="30">
        <f>'2024-25'!N117+'2025-26'!N117</f>
        <v>0</v>
      </c>
      <c r="O117" s="30">
        <f>'2024-25'!O117+'2025-26'!O117</f>
        <v>0</v>
      </c>
      <c r="P117" s="30">
        <f>'2024-25'!P117+'2025-26'!P117</f>
        <v>0</v>
      </c>
      <c r="Q117" s="30">
        <f>'2024-25'!Q117+'2025-26'!Q117</f>
        <v>0</v>
      </c>
      <c r="R117" s="20">
        <f t="shared" si="50"/>
        <v>35</v>
      </c>
      <c r="S117" s="19"/>
      <c r="T117" s="10"/>
      <c r="U117" s="10"/>
      <c r="V117" s="10"/>
      <c r="W117" s="10"/>
      <c r="X117" s="19">
        <f t="shared" si="51"/>
        <v>0</v>
      </c>
      <c r="Y117" s="10"/>
      <c r="Z117" s="10"/>
    </row>
    <row r="118" spans="1:26" ht="16.5" customHeight="1" x14ac:dyDescent="0.2">
      <c r="A118" s="17">
        <v>94</v>
      </c>
      <c r="B118" s="18" t="s">
        <v>138</v>
      </c>
      <c r="C118" s="19">
        <f>'2024-25'!C118+'2025-26'!C118</f>
        <v>175</v>
      </c>
      <c r="D118" s="19">
        <f>'2024-25'!D118+'2025-26'!D118</f>
        <v>0</v>
      </c>
      <c r="E118" s="20">
        <f t="shared" si="49"/>
        <v>175</v>
      </c>
      <c r="F118" s="19">
        <f>'2024-25'!F118+'2025-26'!F118</f>
        <v>175</v>
      </c>
      <c r="G118" s="30">
        <f>'2024-25'!G118+'2025-26'!G118</f>
        <v>0</v>
      </c>
      <c r="H118" s="30">
        <f>'2024-25'!H118+'2025-26'!H118</f>
        <v>0</v>
      </c>
      <c r="I118" s="30">
        <f>'2024-25'!I118+'2025-26'!I118</f>
        <v>0</v>
      </c>
      <c r="J118" s="30">
        <f>'2024-25'!J118+'2025-26'!J118</f>
        <v>0</v>
      </c>
      <c r="K118" s="30">
        <f>'2024-25'!K118+'2025-26'!K118</f>
        <v>0</v>
      </c>
      <c r="L118" s="30">
        <f>'2024-25'!L118+'2025-26'!L118</f>
        <v>0</v>
      </c>
      <c r="M118" s="30">
        <f>'2024-25'!M118+'2025-26'!M118</f>
        <v>0</v>
      </c>
      <c r="N118" s="30">
        <f>'2024-25'!N118+'2025-26'!N118</f>
        <v>0</v>
      </c>
      <c r="O118" s="30">
        <f>'2024-25'!O118+'2025-26'!O118</f>
        <v>0</v>
      </c>
      <c r="P118" s="30">
        <f>'2024-25'!P118+'2025-26'!P118</f>
        <v>0</v>
      </c>
      <c r="Q118" s="30">
        <f>'2024-25'!Q118+'2025-26'!Q118</f>
        <v>0</v>
      </c>
      <c r="R118" s="20">
        <f t="shared" si="50"/>
        <v>175</v>
      </c>
      <c r="S118" s="19"/>
      <c r="T118" s="10"/>
      <c r="U118" s="10"/>
      <c r="V118" s="10"/>
      <c r="W118" s="10"/>
      <c r="X118" s="19">
        <f t="shared" si="51"/>
        <v>0</v>
      </c>
      <c r="Y118" s="10"/>
      <c r="Z118" s="10"/>
    </row>
    <row r="119" spans="1:26" ht="16.5" customHeight="1" x14ac:dyDescent="0.2">
      <c r="A119" s="17">
        <v>95</v>
      </c>
      <c r="B119" s="18" t="s">
        <v>139</v>
      </c>
      <c r="C119" s="19">
        <f>'2024-25'!C119+'2025-26'!C119</f>
        <v>105.15</v>
      </c>
      <c r="D119" s="19">
        <f>'2024-25'!D119+'2025-26'!D119</f>
        <v>0</v>
      </c>
      <c r="E119" s="20">
        <f t="shared" si="49"/>
        <v>105.15</v>
      </c>
      <c r="F119" s="19">
        <f>'2024-25'!F119+'2025-26'!F119</f>
        <v>105.15</v>
      </c>
      <c r="G119" s="30">
        <f>'2024-25'!G119+'2025-26'!G119</f>
        <v>0</v>
      </c>
      <c r="H119" s="30">
        <f>'2024-25'!H119+'2025-26'!H119</f>
        <v>0</v>
      </c>
      <c r="I119" s="30">
        <f>'2024-25'!I119+'2025-26'!I119</f>
        <v>0</v>
      </c>
      <c r="J119" s="30">
        <f>'2024-25'!J119+'2025-26'!J119</f>
        <v>0</v>
      </c>
      <c r="K119" s="30">
        <f>'2024-25'!K119+'2025-26'!K119</f>
        <v>0</v>
      </c>
      <c r="L119" s="30">
        <f>'2024-25'!L119+'2025-26'!L119</f>
        <v>0</v>
      </c>
      <c r="M119" s="30">
        <f>'2024-25'!M119+'2025-26'!M119</f>
        <v>0</v>
      </c>
      <c r="N119" s="30">
        <f>'2024-25'!N119+'2025-26'!N119</f>
        <v>0</v>
      </c>
      <c r="O119" s="30">
        <f>'2024-25'!O119+'2025-26'!O119</f>
        <v>0</v>
      </c>
      <c r="P119" s="30">
        <f>'2024-25'!P119+'2025-26'!P119</f>
        <v>0</v>
      </c>
      <c r="Q119" s="30">
        <f>'2024-25'!Q119+'2025-26'!Q119</f>
        <v>0</v>
      </c>
      <c r="R119" s="20">
        <f t="shared" si="50"/>
        <v>105.15</v>
      </c>
      <c r="S119" s="19"/>
      <c r="T119" s="10"/>
      <c r="U119" s="10"/>
      <c r="V119" s="10"/>
      <c r="W119" s="10"/>
      <c r="X119" s="19">
        <f t="shared" si="51"/>
        <v>0</v>
      </c>
      <c r="Y119" s="10"/>
      <c r="Z119" s="10"/>
    </row>
    <row r="120" spans="1:26" ht="16.5" customHeight="1" x14ac:dyDescent="0.2">
      <c r="A120" s="17">
        <v>96</v>
      </c>
      <c r="B120" s="18" t="s">
        <v>140</v>
      </c>
      <c r="C120" s="19">
        <f>'2024-25'!C120+'2025-26'!C120</f>
        <v>24.3</v>
      </c>
      <c r="D120" s="19">
        <f>'2024-25'!D120+'2025-26'!D120</f>
        <v>0</v>
      </c>
      <c r="E120" s="20">
        <f t="shared" si="49"/>
        <v>24.3</v>
      </c>
      <c r="F120" s="19">
        <f>'2024-25'!F120+'2025-26'!F120</f>
        <v>8.42</v>
      </c>
      <c r="G120" s="19">
        <f>'2024-25'!G120+'2025-26'!G120</f>
        <v>6.6</v>
      </c>
      <c r="H120" s="19">
        <f>'2024-25'!H120+'2025-26'!H120</f>
        <v>0.8</v>
      </c>
      <c r="I120" s="19">
        <f>'2024-25'!I120+'2025-26'!I120</f>
        <v>0.4</v>
      </c>
      <c r="J120" s="19">
        <f>'2024-25'!J120+'2025-26'!J120</f>
        <v>0.4</v>
      </c>
      <c r="K120" s="19">
        <f>'2024-25'!K120+'2025-26'!K120</f>
        <v>0.4</v>
      </c>
      <c r="L120" s="19">
        <f>'2024-25'!L120+'2025-26'!L120</f>
        <v>2.88</v>
      </c>
      <c r="M120" s="19">
        <f>'2024-25'!M120+'2025-26'!M120</f>
        <v>2.8</v>
      </c>
      <c r="N120" s="19">
        <f>'2024-25'!N120+'2025-26'!N120</f>
        <v>0.4</v>
      </c>
      <c r="O120" s="19">
        <f>'2024-25'!O120+'2025-26'!O120</f>
        <v>0.4</v>
      </c>
      <c r="P120" s="19">
        <f>'2024-25'!P120+'2025-26'!P120</f>
        <v>0.4</v>
      </c>
      <c r="Q120" s="19">
        <f>'2024-25'!Q120+'2025-26'!Q120</f>
        <v>0.4</v>
      </c>
      <c r="R120" s="20">
        <f t="shared" si="50"/>
        <v>24.29999999999999</v>
      </c>
      <c r="S120" s="19"/>
      <c r="T120" s="10"/>
      <c r="U120" s="10"/>
      <c r="V120" s="10"/>
      <c r="W120" s="10"/>
      <c r="X120" s="19">
        <f t="shared" si="51"/>
        <v>0</v>
      </c>
      <c r="Y120" s="10"/>
      <c r="Z120" s="10"/>
    </row>
    <row r="121" spans="1:26" ht="16.5" customHeight="1" x14ac:dyDescent="0.2">
      <c r="A121" s="14"/>
      <c r="B121" s="15" t="s">
        <v>141</v>
      </c>
      <c r="C121" s="16">
        <f t="shared" ref="C121:R121" si="52">C122+C123</f>
        <v>360.15999999999997</v>
      </c>
      <c r="D121" s="16">
        <f t="shared" si="52"/>
        <v>0</v>
      </c>
      <c r="E121" s="16">
        <f t="shared" si="52"/>
        <v>360.15999999999997</v>
      </c>
      <c r="F121" s="16">
        <f t="shared" si="52"/>
        <v>128.5</v>
      </c>
      <c r="G121" s="16">
        <f t="shared" si="52"/>
        <v>20.530290000000001</v>
      </c>
      <c r="H121" s="16">
        <f t="shared" si="52"/>
        <v>19.73029</v>
      </c>
      <c r="I121" s="16">
        <f t="shared" si="52"/>
        <v>19.330290000000002</v>
      </c>
      <c r="J121" s="16">
        <f t="shared" si="52"/>
        <v>24.739339999999999</v>
      </c>
      <c r="K121" s="16">
        <f t="shared" si="52"/>
        <v>24.539339999999999</v>
      </c>
      <c r="L121" s="16">
        <f t="shared" si="52"/>
        <v>19.530290000000001</v>
      </c>
      <c r="M121" s="16">
        <f t="shared" si="52"/>
        <v>25.33934</v>
      </c>
      <c r="N121" s="16">
        <f t="shared" si="52"/>
        <v>19.330290000000002</v>
      </c>
      <c r="O121" s="16">
        <f t="shared" si="52"/>
        <v>19.530290000000001</v>
      </c>
      <c r="P121" s="16">
        <f t="shared" si="52"/>
        <v>19.330290000000002</v>
      </c>
      <c r="Q121" s="16">
        <f t="shared" si="52"/>
        <v>19.73029</v>
      </c>
      <c r="R121" s="16">
        <f t="shared" si="52"/>
        <v>360.16034000000002</v>
      </c>
      <c r="S121" s="16"/>
      <c r="T121" s="10"/>
      <c r="U121" s="10"/>
      <c r="V121" s="10"/>
      <c r="W121" s="10"/>
      <c r="X121" s="16">
        <f>X122+X123</f>
        <v>-3.4000000005107722E-4</v>
      </c>
      <c r="Y121" s="10"/>
      <c r="Z121" s="10"/>
    </row>
    <row r="122" spans="1:26" ht="16.5" customHeight="1" x14ac:dyDescent="0.2">
      <c r="A122" s="17">
        <v>97</v>
      </c>
      <c r="B122" s="18" t="s">
        <v>142</v>
      </c>
      <c r="C122" s="19">
        <f>'2024-25'!C122+'2025-26'!C122</f>
        <v>345.65999999999997</v>
      </c>
      <c r="D122" s="19">
        <f>'2024-25'!D122+'2025-26'!D122</f>
        <v>0</v>
      </c>
      <c r="E122" s="20">
        <f t="shared" ref="E122:E123" si="53">C122+D122</f>
        <v>345.65999999999997</v>
      </c>
      <c r="F122" s="19">
        <f>'2024-25'!F122+'2025-26'!F122</f>
        <v>114</v>
      </c>
      <c r="G122" s="19">
        <f>'2024-25'!G122+'2025-26'!G122</f>
        <v>20.530290000000001</v>
      </c>
      <c r="H122" s="19">
        <f>'2024-25'!H122+'2025-26'!H122</f>
        <v>19.73029</v>
      </c>
      <c r="I122" s="19">
        <f>'2024-25'!I122+'2025-26'!I122</f>
        <v>19.330290000000002</v>
      </c>
      <c r="J122" s="19">
        <f>'2024-25'!J122+'2025-26'!J122</f>
        <v>24.739339999999999</v>
      </c>
      <c r="K122" s="19">
        <f>'2024-25'!K122+'2025-26'!K122</f>
        <v>24.539339999999999</v>
      </c>
      <c r="L122" s="19">
        <f>'2024-25'!L122+'2025-26'!L122</f>
        <v>19.530290000000001</v>
      </c>
      <c r="M122" s="19">
        <f>'2024-25'!M122+'2025-26'!M122</f>
        <v>25.33934</v>
      </c>
      <c r="N122" s="19">
        <f>'2024-25'!N122+'2025-26'!N122</f>
        <v>19.330290000000002</v>
      </c>
      <c r="O122" s="19">
        <f>'2024-25'!O122+'2025-26'!O122</f>
        <v>19.530290000000001</v>
      </c>
      <c r="P122" s="19">
        <f>'2024-25'!P122+'2025-26'!P122</f>
        <v>19.330290000000002</v>
      </c>
      <c r="Q122" s="19">
        <f>'2024-25'!Q122+'2025-26'!Q122</f>
        <v>19.73029</v>
      </c>
      <c r="R122" s="20">
        <f t="shared" ref="R122:R123" si="54">SUM(F122:Q122)</f>
        <v>345.66034000000002</v>
      </c>
      <c r="S122" s="19"/>
      <c r="T122" s="10"/>
      <c r="U122" s="10"/>
      <c r="V122" s="10"/>
      <c r="W122" s="10"/>
      <c r="X122" s="19">
        <f t="shared" ref="X122:X123" si="55">E122-R122</f>
        <v>-3.4000000005107722E-4</v>
      </c>
      <c r="Y122" s="10"/>
      <c r="Z122" s="10"/>
    </row>
    <row r="123" spans="1:26" ht="16.5" customHeight="1" x14ac:dyDescent="0.2">
      <c r="A123" s="17">
        <v>98</v>
      </c>
      <c r="B123" s="18" t="s">
        <v>42</v>
      </c>
      <c r="C123" s="19">
        <f>'2024-25'!C123+'2025-26'!C123</f>
        <v>14.5</v>
      </c>
      <c r="D123" s="19">
        <f>'2024-25'!D123+'2025-26'!D123</f>
        <v>0</v>
      </c>
      <c r="E123" s="20">
        <f t="shared" si="53"/>
        <v>14.5</v>
      </c>
      <c r="F123" s="19">
        <f>'2024-25'!F123+'2025-26'!F123</f>
        <v>14.5</v>
      </c>
      <c r="G123" s="19">
        <f>'2024-25'!G123+'2025-26'!G123</f>
        <v>0</v>
      </c>
      <c r="H123" s="19">
        <f>'2024-25'!H123+'2025-26'!H123</f>
        <v>0</v>
      </c>
      <c r="I123" s="19">
        <f>'2024-25'!I123+'2025-26'!I123</f>
        <v>0</v>
      </c>
      <c r="J123" s="19">
        <f>'2024-25'!J123+'2025-26'!J123</f>
        <v>0</v>
      </c>
      <c r="K123" s="19">
        <f>'2024-25'!K123+'2025-26'!K123</f>
        <v>0</v>
      </c>
      <c r="L123" s="19">
        <f>'2024-25'!L123+'2025-26'!L123</f>
        <v>0</v>
      </c>
      <c r="M123" s="19">
        <f>'2024-25'!M123+'2025-26'!M123</f>
        <v>0</v>
      </c>
      <c r="N123" s="19">
        <f>'2024-25'!N123+'2025-26'!N123</f>
        <v>0</v>
      </c>
      <c r="O123" s="19">
        <f>'2024-25'!O123+'2025-26'!O123</f>
        <v>0</v>
      </c>
      <c r="P123" s="19">
        <f>'2024-25'!P123+'2025-26'!P123</f>
        <v>0</v>
      </c>
      <c r="Q123" s="19">
        <f>'2024-25'!Q123+'2025-26'!Q123</f>
        <v>0</v>
      </c>
      <c r="R123" s="20">
        <f t="shared" si="54"/>
        <v>14.5</v>
      </c>
      <c r="S123" s="19"/>
      <c r="T123" s="10"/>
      <c r="U123" s="10"/>
      <c r="V123" s="10"/>
      <c r="W123" s="10"/>
      <c r="X123" s="19">
        <f t="shared" si="55"/>
        <v>0</v>
      </c>
      <c r="Y123" s="10"/>
      <c r="Z123" s="10"/>
    </row>
    <row r="124" spans="1:26" ht="16.5" customHeight="1" x14ac:dyDescent="0.2">
      <c r="A124" s="14"/>
      <c r="B124" s="15" t="s">
        <v>143</v>
      </c>
      <c r="C124" s="16">
        <f t="shared" ref="C124:R124" si="56">SUM(C125:C129)</f>
        <v>108.60000000000001</v>
      </c>
      <c r="D124" s="16">
        <f t="shared" si="56"/>
        <v>0</v>
      </c>
      <c r="E124" s="16">
        <f t="shared" si="56"/>
        <v>108.60000000000001</v>
      </c>
      <c r="F124" s="16">
        <f t="shared" si="56"/>
        <v>22.2</v>
      </c>
      <c r="G124" s="16">
        <f t="shared" si="56"/>
        <v>13.200000000000001</v>
      </c>
      <c r="H124" s="16">
        <f t="shared" si="56"/>
        <v>7.2</v>
      </c>
      <c r="I124" s="16">
        <f t="shared" si="56"/>
        <v>7.2</v>
      </c>
      <c r="J124" s="16">
        <f t="shared" si="56"/>
        <v>8.4</v>
      </c>
      <c r="K124" s="16">
        <f t="shared" si="56"/>
        <v>7.2</v>
      </c>
      <c r="L124" s="16">
        <f t="shared" si="56"/>
        <v>8.4</v>
      </c>
      <c r="M124" s="16">
        <f t="shared" si="56"/>
        <v>10.8</v>
      </c>
      <c r="N124" s="16">
        <f t="shared" si="56"/>
        <v>6</v>
      </c>
      <c r="O124" s="16">
        <f t="shared" si="56"/>
        <v>6</v>
      </c>
      <c r="P124" s="16">
        <f t="shared" si="56"/>
        <v>6</v>
      </c>
      <c r="Q124" s="16">
        <f t="shared" si="56"/>
        <v>6</v>
      </c>
      <c r="R124" s="16">
        <f t="shared" si="56"/>
        <v>108.6</v>
      </c>
      <c r="S124" s="16"/>
      <c r="T124" s="10"/>
      <c r="U124" s="10"/>
      <c r="V124" s="10"/>
      <c r="W124" s="10"/>
      <c r="X124" s="16">
        <f>SUM(X125:X129)</f>
        <v>0</v>
      </c>
      <c r="Y124" s="10"/>
      <c r="Z124" s="10"/>
    </row>
    <row r="125" spans="1:26" ht="16.5" customHeight="1" x14ac:dyDescent="0.2">
      <c r="A125" s="17">
        <v>99</v>
      </c>
      <c r="B125" s="18" t="s">
        <v>144</v>
      </c>
      <c r="C125" s="19">
        <f>'2024-25'!C125+'2025-26'!C125</f>
        <v>8.8000000000000007</v>
      </c>
      <c r="D125" s="19">
        <f>'2024-25'!D125+'2025-26'!D125</f>
        <v>0</v>
      </c>
      <c r="E125" s="20">
        <f t="shared" ref="E125:E129" si="57">C125+D125</f>
        <v>8.8000000000000007</v>
      </c>
      <c r="F125" s="31">
        <f>'2024-25'!F125+'2025-26'!F125</f>
        <v>0</v>
      </c>
      <c r="G125" s="32">
        <f>'2024-25'!G125+'2025-26'!G125</f>
        <v>0.8</v>
      </c>
      <c r="H125" s="32">
        <f>'2024-25'!H125+'2025-26'!H125</f>
        <v>0.8</v>
      </c>
      <c r="I125" s="32">
        <f>'2024-25'!I125+'2025-26'!I125</f>
        <v>0.8</v>
      </c>
      <c r="J125" s="32">
        <f>'2024-25'!J125+'2025-26'!J125</f>
        <v>0.8</v>
      </c>
      <c r="K125" s="32">
        <f>'2024-25'!K125+'2025-26'!K125</f>
        <v>0.8</v>
      </c>
      <c r="L125" s="32">
        <f>'2024-25'!L125+'2025-26'!L125</f>
        <v>0.8</v>
      </c>
      <c r="M125" s="32">
        <f>'2024-25'!M125+'2025-26'!M125</f>
        <v>0.8</v>
      </c>
      <c r="N125" s="32">
        <f>'2024-25'!N125+'2025-26'!N125</f>
        <v>0.8</v>
      </c>
      <c r="O125" s="32">
        <f>'2024-25'!O125+'2025-26'!O125</f>
        <v>0.8</v>
      </c>
      <c r="P125" s="32">
        <f>'2024-25'!P125+'2025-26'!P125</f>
        <v>0.8</v>
      </c>
      <c r="Q125" s="32">
        <f>'2024-25'!Q125+'2025-26'!Q125</f>
        <v>0.8</v>
      </c>
      <c r="R125" s="20">
        <f t="shared" ref="R125:R129" si="58">SUM(F125:Q125)</f>
        <v>8.7999999999999989</v>
      </c>
      <c r="S125" s="19"/>
      <c r="T125" s="10"/>
      <c r="U125" s="10"/>
      <c r="V125" s="10"/>
      <c r="W125" s="10"/>
      <c r="X125" s="19">
        <f t="shared" ref="X125:X129" si="59">E125-R125</f>
        <v>0</v>
      </c>
      <c r="Y125" s="10"/>
      <c r="Z125" s="10"/>
    </row>
    <row r="126" spans="1:26" ht="16.5" customHeight="1" x14ac:dyDescent="0.2">
      <c r="A126" s="17">
        <v>100</v>
      </c>
      <c r="B126" s="18" t="s">
        <v>145</v>
      </c>
      <c r="C126" s="19">
        <f>'2024-25'!C126+'2025-26'!C126</f>
        <v>33.6</v>
      </c>
      <c r="D126" s="19">
        <f>'2024-25'!D126+'2025-26'!D126</f>
        <v>0</v>
      </c>
      <c r="E126" s="20">
        <f t="shared" si="57"/>
        <v>33.6</v>
      </c>
      <c r="F126" s="36">
        <f>'2024-25'!F126+'2025-26'!F126</f>
        <v>0</v>
      </c>
      <c r="G126" s="37">
        <f>'2024-25'!G126+'2025-26'!G126</f>
        <v>8.4</v>
      </c>
      <c r="H126" s="37">
        <f>'2024-25'!H126+'2025-26'!H126</f>
        <v>2.4</v>
      </c>
      <c r="I126" s="37">
        <f>'2024-25'!I126+'2025-26'!I126</f>
        <v>2.4</v>
      </c>
      <c r="J126" s="37">
        <f>'2024-25'!J126+'2025-26'!J126</f>
        <v>3.6</v>
      </c>
      <c r="K126" s="37">
        <f>'2024-25'!K126+'2025-26'!K126</f>
        <v>2.4</v>
      </c>
      <c r="L126" s="37">
        <f>'2024-25'!L126+'2025-26'!L126</f>
        <v>3.6</v>
      </c>
      <c r="M126" s="37">
        <f>'2024-25'!M126+'2025-26'!M126</f>
        <v>6</v>
      </c>
      <c r="N126" s="37">
        <f>'2024-25'!N126+'2025-26'!N126</f>
        <v>1.2</v>
      </c>
      <c r="O126" s="37">
        <f>'2024-25'!O126+'2025-26'!O126</f>
        <v>1.2</v>
      </c>
      <c r="P126" s="37">
        <f>'2024-25'!P126+'2025-26'!P126</f>
        <v>1.2</v>
      </c>
      <c r="Q126" s="37">
        <f>'2024-25'!Q126+'2025-26'!Q126</f>
        <v>1.2</v>
      </c>
      <c r="R126" s="20">
        <f t="shared" si="58"/>
        <v>33.6</v>
      </c>
      <c r="S126" s="19"/>
      <c r="T126" s="10"/>
      <c r="U126" s="10"/>
      <c r="V126" s="10"/>
      <c r="W126" s="10"/>
      <c r="X126" s="19">
        <f t="shared" si="59"/>
        <v>0</v>
      </c>
      <c r="Y126" s="10"/>
      <c r="Z126" s="10"/>
    </row>
    <row r="127" spans="1:26" ht="16.5" customHeight="1" x14ac:dyDescent="0.2">
      <c r="A127" s="17">
        <v>101</v>
      </c>
      <c r="B127" s="18" t="s">
        <v>146</v>
      </c>
      <c r="C127" s="19">
        <f>'2024-25'!C127+'2025-26'!C127</f>
        <v>22.2</v>
      </c>
      <c r="D127" s="19">
        <f>'2024-25'!D127+'2025-26'!D127</f>
        <v>0</v>
      </c>
      <c r="E127" s="20">
        <f t="shared" si="57"/>
        <v>22.2</v>
      </c>
      <c r="F127" s="36">
        <f>'2024-25'!F127+'2025-26'!F127</f>
        <v>22.2</v>
      </c>
      <c r="G127" s="37">
        <f>'2024-25'!G127+'2025-26'!G127</f>
        <v>0</v>
      </c>
      <c r="H127" s="37">
        <f>'2024-25'!H127+'2025-26'!H127</f>
        <v>0</v>
      </c>
      <c r="I127" s="37">
        <f>'2024-25'!I127+'2025-26'!I127</f>
        <v>0</v>
      </c>
      <c r="J127" s="37">
        <f>'2024-25'!J127+'2025-26'!J127</f>
        <v>0</v>
      </c>
      <c r="K127" s="37">
        <f>'2024-25'!K127+'2025-26'!K127</f>
        <v>0</v>
      </c>
      <c r="L127" s="37">
        <f>'2024-25'!L127+'2025-26'!L127</f>
        <v>0</v>
      </c>
      <c r="M127" s="37">
        <f>'2024-25'!M127+'2025-26'!M127</f>
        <v>0</v>
      </c>
      <c r="N127" s="37">
        <f>'2024-25'!N127+'2025-26'!N127</f>
        <v>0</v>
      </c>
      <c r="O127" s="37">
        <f>'2024-25'!O127+'2025-26'!O127</f>
        <v>0</v>
      </c>
      <c r="P127" s="37">
        <f>'2024-25'!P127+'2025-26'!P127</f>
        <v>0</v>
      </c>
      <c r="Q127" s="37">
        <f>'2024-25'!Q127+'2025-26'!Q127</f>
        <v>0</v>
      </c>
      <c r="R127" s="20">
        <f t="shared" si="58"/>
        <v>22.2</v>
      </c>
      <c r="S127" s="19"/>
      <c r="T127" s="10"/>
      <c r="U127" s="10"/>
      <c r="V127" s="10"/>
      <c r="W127" s="10"/>
      <c r="X127" s="19">
        <f t="shared" si="59"/>
        <v>0</v>
      </c>
      <c r="Y127" s="10"/>
      <c r="Z127" s="10"/>
    </row>
    <row r="128" spans="1:26" ht="16.5" customHeight="1" x14ac:dyDescent="0.2">
      <c r="A128" s="17">
        <v>102</v>
      </c>
      <c r="B128" s="18" t="s">
        <v>147</v>
      </c>
      <c r="C128" s="19">
        <f>'2024-25'!C128+'2025-26'!C128</f>
        <v>0</v>
      </c>
      <c r="D128" s="19">
        <f>'2024-25'!D128+'2025-26'!D128</f>
        <v>0</v>
      </c>
      <c r="E128" s="20">
        <f t="shared" si="57"/>
        <v>0</v>
      </c>
      <c r="F128" s="36">
        <f>'2024-25'!F128+'2025-26'!F128</f>
        <v>0</v>
      </c>
      <c r="G128" s="37">
        <f>'2024-25'!G128+'2025-26'!G128</f>
        <v>0</v>
      </c>
      <c r="H128" s="37">
        <f>'2024-25'!H128+'2025-26'!H128</f>
        <v>0</v>
      </c>
      <c r="I128" s="37">
        <f>'2024-25'!I128+'2025-26'!I128</f>
        <v>0</v>
      </c>
      <c r="J128" s="37">
        <f>'2024-25'!J128+'2025-26'!J128</f>
        <v>0</v>
      </c>
      <c r="K128" s="37">
        <f>'2024-25'!K128+'2025-26'!K128</f>
        <v>0</v>
      </c>
      <c r="L128" s="37">
        <f>'2024-25'!L128+'2025-26'!L128</f>
        <v>0</v>
      </c>
      <c r="M128" s="37">
        <f>'2024-25'!M128+'2025-26'!M128</f>
        <v>0</v>
      </c>
      <c r="N128" s="37">
        <f>'2024-25'!N128+'2025-26'!N128</f>
        <v>0</v>
      </c>
      <c r="O128" s="37">
        <f>'2024-25'!O128+'2025-26'!O128</f>
        <v>0</v>
      </c>
      <c r="P128" s="37">
        <f>'2024-25'!P128+'2025-26'!P128</f>
        <v>0</v>
      </c>
      <c r="Q128" s="37">
        <f>'2024-25'!Q128+'2025-26'!Q128</f>
        <v>0</v>
      </c>
      <c r="R128" s="20">
        <f t="shared" si="58"/>
        <v>0</v>
      </c>
      <c r="S128" s="19"/>
      <c r="T128" s="10"/>
      <c r="U128" s="10"/>
      <c r="V128" s="10"/>
      <c r="W128" s="10"/>
      <c r="X128" s="19">
        <f t="shared" si="59"/>
        <v>0</v>
      </c>
      <c r="Y128" s="10"/>
      <c r="Z128" s="10"/>
    </row>
    <row r="129" spans="1:26" ht="16.5" customHeight="1" x14ac:dyDescent="0.2">
      <c r="A129" s="17">
        <v>103</v>
      </c>
      <c r="B129" s="18" t="s">
        <v>42</v>
      </c>
      <c r="C129" s="19">
        <f>'2024-25'!C129+'2025-26'!C129</f>
        <v>44</v>
      </c>
      <c r="D129" s="19">
        <f>'2024-25'!D129+'2025-26'!D129</f>
        <v>0</v>
      </c>
      <c r="E129" s="20">
        <f t="shared" si="57"/>
        <v>44</v>
      </c>
      <c r="F129" s="36">
        <f>'2024-25'!F129+'2025-26'!F129</f>
        <v>0</v>
      </c>
      <c r="G129" s="37">
        <f>'2024-25'!G129+'2025-26'!G129</f>
        <v>4</v>
      </c>
      <c r="H129" s="37">
        <f>'2024-25'!H129+'2025-26'!H129</f>
        <v>4</v>
      </c>
      <c r="I129" s="37">
        <f>'2024-25'!I129+'2025-26'!I129</f>
        <v>4</v>
      </c>
      <c r="J129" s="37">
        <f>'2024-25'!J129+'2025-26'!J129</f>
        <v>4</v>
      </c>
      <c r="K129" s="37">
        <f>'2024-25'!K129+'2025-26'!K129</f>
        <v>4</v>
      </c>
      <c r="L129" s="37">
        <f>'2024-25'!L129+'2025-26'!L129</f>
        <v>4</v>
      </c>
      <c r="M129" s="37">
        <f>'2024-25'!M129+'2025-26'!M129</f>
        <v>4</v>
      </c>
      <c r="N129" s="37">
        <f>'2024-25'!N129+'2025-26'!N129</f>
        <v>4</v>
      </c>
      <c r="O129" s="37">
        <f>'2024-25'!O129+'2025-26'!O129</f>
        <v>4</v>
      </c>
      <c r="P129" s="37">
        <f>'2024-25'!P129+'2025-26'!P129</f>
        <v>4</v>
      </c>
      <c r="Q129" s="37">
        <f>'2024-25'!Q129+'2025-26'!Q129</f>
        <v>4</v>
      </c>
      <c r="R129" s="20">
        <f t="shared" si="58"/>
        <v>44</v>
      </c>
      <c r="S129" s="19"/>
      <c r="T129" s="10"/>
      <c r="U129" s="10"/>
      <c r="V129" s="10"/>
      <c r="W129" s="10"/>
      <c r="X129" s="19">
        <f t="shared" si="59"/>
        <v>0</v>
      </c>
      <c r="Y129" s="10"/>
      <c r="Z129" s="10"/>
    </row>
    <row r="130" spans="1:26" ht="16.5" customHeight="1" x14ac:dyDescent="0.2">
      <c r="A130" s="14"/>
      <c r="B130" s="15" t="s">
        <v>148</v>
      </c>
      <c r="C130" s="16">
        <f t="shared" ref="C130:R130" si="60">C131+C132+C133</f>
        <v>384.66999999999996</v>
      </c>
      <c r="D130" s="16">
        <f t="shared" si="60"/>
        <v>0</v>
      </c>
      <c r="E130" s="16">
        <f t="shared" si="60"/>
        <v>384.66999999999996</v>
      </c>
      <c r="F130" s="16">
        <f t="shared" si="60"/>
        <v>340.66999999999996</v>
      </c>
      <c r="G130" s="16">
        <f t="shared" si="60"/>
        <v>4</v>
      </c>
      <c r="H130" s="16">
        <f t="shared" si="60"/>
        <v>5.5</v>
      </c>
      <c r="I130" s="16">
        <f t="shared" si="60"/>
        <v>4</v>
      </c>
      <c r="J130" s="16">
        <f t="shared" si="60"/>
        <v>4</v>
      </c>
      <c r="K130" s="16">
        <f t="shared" si="60"/>
        <v>2.5</v>
      </c>
      <c r="L130" s="16">
        <f t="shared" si="60"/>
        <v>4</v>
      </c>
      <c r="M130" s="16">
        <f t="shared" si="60"/>
        <v>4</v>
      </c>
      <c r="N130" s="16">
        <f t="shared" si="60"/>
        <v>4</v>
      </c>
      <c r="O130" s="16">
        <f t="shared" si="60"/>
        <v>4</v>
      </c>
      <c r="P130" s="16">
        <f t="shared" si="60"/>
        <v>4</v>
      </c>
      <c r="Q130" s="16">
        <f t="shared" si="60"/>
        <v>4</v>
      </c>
      <c r="R130" s="16">
        <f t="shared" si="60"/>
        <v>384.66999999999996</v>
      </c>
      <c r="S130" s="16"/>
      <c r="T130" s="10"/>
      <c r="U130" s="10"/>
      <c r="V130" s="10"/>
      <c r="W130" s="10"/>
      <c r="X130" s="16">
        <f>X131+X132+X133</f>
        <v>0</v>
      </c>
      <c r="Y130" s="10"/>
      <c r="Z130" s="10"/>
    </row>
    <row r="131" spans="1:26" ht="16.5" customHeight="1" x14ac:dyDescent="0.2">
      <c r="A131" s="17">
        <v>104</v>
      </c>
      <c r="B131" s="18" t="s">
        <v>149</v>
      </c>
      <c r="C131" s="19">
        <f>'2024-25'!C131+'2025-26'!C131</f>
        <v>71.5</v>
      </c>
      <c r="D131" s="19">
        <f>'2024-25'!D131+'2025-26'!D131</f>
        <v>0</v>
      </c>
      <c r="E131" s="20">
        <f t="shared" ref="E131:E133" si="61">C131+D131</f>
        <v>71.5</v>
      </c>
      <c r="F131" s="31">
        <f>'2024-25'!F131+'2025-26'!F131</f>
        <v>71.5</v>
      </c>
      <c r="G131" s="32">
        <f>'2024-25'!G131+'2025-26'!G131</f>
        <v>0</v>
      </c>
      <c r="H131" s="32">
        <f>'2024-25'!H131+'2025-26'!H131</f>
        <v>0</v>
      </c>
      <c r="I131" s="32">
        <f>'2024-25'!I131+'2025-26'!I131</f>
        <v>0</v>
      </c>
      <c r="J131" s="32">
        <f>'2024-25'!J131+'2025-26'!J131</f>
        <v>0</v>
      </c>
      <c r="K131" s="32">
        <f>'2024-25'!K131+'2025-26'!K131</f>
        <v>0</v>
      </c>
      <c r="L131" s="32">
        <f>'2024-25'!L131+'2025-26'!L131</f>
        <v>0</v>
      </c>
      <c r="M131" s="32">
        <f>'2024-25'!M131+'2025-26'!M131</f>
        <v>0</v>
      </c>
      <c r="N131" s="32">
        <f>'2024-25'!N131+'2025-26'!N131</f>
        <v>0</v>
      </c>
      <c r="O131" s="32">
        <f>'2024-25'!O131+'2025-26'!O131</f>
        <v>0</v>
      </c>
      <c r="P131" s="32">
        <f>'2024-25'!P131+'2025-26'!P131</f>
        <v>0</v>
      </c>
      <c r="Q131" s="32">
        <f>'2024-25'!Q131+'2025-26'!Q131</f>
        <v>0</v>
      </c>
      <c r="R131" s="20">
        <f t="shared" ref="R131:R133" si="62">SUM(F131:Q131)</f>
        <v>71.5</v>
      </c>
      <c r="S131" s="19"/>
      <c r="T131" s="10"/>
      <c r="U131" s="10"/>
      <c r="V131" s="10"/>
      <c r="W131" s="10"/>
      <c r="X131" s="19">
        <f t="shared" ref="X131:X133" si="63">E131-R131</f>
        <v>0</v>
      </c>
      <c r="Y131" s="10"/>
      <c r="Z131" s="10"/>
    </row>
    <row r="132" spans="1:26" ht="16.5" customHeight="1" x14ac:dyDescent="0.2">
      <c r="A132" s="17">
        <v>105</v>
      </c>
      <c r="B132" s="18" t="s">
        <v>150</v>
      </c>
      <c r="C132" s="19">
        <f>'2024-25'!C132+'2025-26'!C132</f>
        <v>204.38</v>
      </c>
      <c r="D132" s="19">
        <f>'2024-25'!D132+'2025-26'!D132</f>
        <v>0</v>
      </c>
      <c r="E132" s="20">
        <f t="shared" si="61"/>
        <v>204.38</v>
      </c>
      <c r="F132" s="36">
        <f>'2024-25'!F132+'2025-26'!F132</f>
        <v>160.38</v>
      </c>
      <c r="G132" s="37">
        <f>'2024-25'!G132+'2025-26'!G132</f>
        <v>4</v>
      </c>
      <c r="H132" s="37">
        <f>'2024-25'!H132+'2025-26'!H132</f>
        <v>5.5</v>
      </c>
      <c r="I132" s="37">
        <f>'2024-25'!I132+'2025-26'!I132</f>
        <v>4</v>
      </c>
      <c r="J132" s="37">
        <f>'2024-25'!J132+'2025-26'!J132</f>
        <v>4</v>
      </c>
      <c r="K132" s="37">
        <f>'2024-25'!K132+'2025-26'!K132</f>
        <v>2.5</v>
      </c>
      <c r="L132" s="37">
        <f>'2024-25'!L132+'2025-26'!L132</f>
        <v>4</v>
      </c>
      <c r="M132" s="37">
        <f>'2024-25'!M132+'2025-26'!M132</f>
        <v>4</v>
      </c>
      <c r="N132" s="37">
        <f>'2024-25'!N132+'2025-26'!N132</f>
        <v>4</v>
      </c>
      <c r="O132" s="37">
        <f>'2024-25'!O132+'2025-26'!O132</f>
        <v>4</v>
      </c>
      <c r="P132" s="37">
        <f>'2024-25'!P132+'2025-26'!P132</f>
        <v>4</v>
      </c>
      <c r="Q132" s="37">
        <f>'2024-25'!Q132+'2025-26'!Q132</f>
        <v>4</v>
      </c>
      <c r="R132" s="20">
        <f t="shared" si="62"/>
        <v>204.38</v>
      </c>
      <c r="S132" s="31"/>
      <c r="T132" s="10"/>
      <c r="U132" s="10"/>
      <c r="V132" s="10"/>
      <c r="W132" s="10"/>
      <c r="X132" s="19">
        <f t="shared" si="63"/>
        <v>0</v>
      </c>
      <c r="Y132" s="10"/>
      <c r="Z132" s="10"/>
    </row>
    <row r="133" spans="1:26" ht="16.5" customHeight="1" x14ac:dyDescent="0.2">
      <c r="A133" s="17">
        <v>106</v>
      </c>
      <c r="B133" s="18" t="s">
        <v>152</v>
      </c>
      <c r="C133" s="19">
        <f>'2024-25'!C133+'2025-26'!C133</f>
        <v>108.78999999999999</v>
      </c>
      <c r="D133" s="19">
        <f>'2024-25'!D133+'2025-26'!D133</f>
        <v>0</v>
      </c>
      <c r="E133" s="20">
        <f t="shared" si="61"/>
        <v>108.78999999999999</v>
      </c>
      <c r="F133" s="36">
        <f>'2024-25'!F133+'2025-26'!F133</f>
        <v>108.78999999999999</v>
      </c>
      <c r="G133" s="37">
        <f>'2024-25'!G133+'2025-26'!G133</f>
        <v>0</v>
      </c>
      <c r="H133" s="37">
        <f>'2024-25'!H133+'2025-26'!H133</f>
        <v>0</v>
      </c>
      <c r="I133" s="37">
        <f>'2024-25'!I133+'2025-26'!I133</f>
        <v>0</v>
      </c>
      <c r="J133" s="37">
        <f>'2024-25'!J133+'2025-26'!J133</f>
        <v>0</v>
      </c>
      <c r="K133" s="37">
        <f>'2024-25'!K133+'2025-26'!K133</f>
        <v>0</v>
      </c>
      <c r="L133" s="37">
        <f>'2024-25'!L133+'2025-26'!L133</f>
        <v>0</v>
      </c>
      <c r="M133" s="37">
        <f>'2024-25'!M133+'2025-26'!M133</f>
        <v>0</v>
      </c>
      <c r="N133" s="37">
        <f>'2024-25'!N133+'2025-26'!N133</f>
        <v>0</v>
      </c>
      <c r="O133" s="37">
        <f>'2024-25'!O133+'2025-26'!O133</f>
        <v>0</v>
      </c>
      <c r="P133" s="37">
        <f>'2024-25'!P133+'2025-26'!P133</f>
        <v>0</v>
      </c>
      <c r="Q133" s="37">
        <f>'2024-25'!Q133+'2025-26'!Q133</f>
        <v>0</v>
      </c>
      <c r="R133" s="20">
        <f t="shared" si="62"/>
        <v>108.78999999999999</v>
      </c>
      <c r="S133" s="19"/>
      <c r="T133" s="10"/>
      <c r="U133" s="10"/>
      <c r="V133" s="10"/>
      <c r="W133" s="10"/>
      <c r="X133" s="19">
        <f t="shared" si="63"/>
        <v>0</v>
      </c>
      <c r="Y133" s="10"/>
      <c r="Z133" s="10"/>
    </row>
    <row r="134" spans="1:26" ht="16.5" customHeight="1" x14ac:dyDescent="0.2">
      <c r="A134" s="14"/>
      <c r="B134" s="15" t="s">
        <v>153</v>
      </c>
      <c r="C134" s="16">
        <f t="shared" ref="C134:R134" si="64">SUM(C135:C139)</f>
        <v>1518.1299999999999</v>
      </c>
      <c r="D134" s="16">
        <f t="shared" si="64"/>
        <v>0</v>
      </c>
      <c r="E134" s="16">
        <f t="shared" si="64"/>
        <v>1518.1299999999999</v>
      </c>
      <c r="F134" s="16">
        <f t="shared" si="64"/>
        <v>1041.06</v>
      </c>
      <c r="G134" s="16">
        <f t="shared" si="64"/>
        <v>95.759999999999991</v>
      </c>
      <c r="H134" s="16">
        <f t="shared" si="64"/>
        <v>47.910000000000004</v>
      </c>
      <c r="I134" s="16">
        <f t="shared" si="64"/>
        <v>23.799999999999997</v>
      </c>
      <c r="J134" s="16">
        <f t="shared" si="64"/>
        <v>46.61</v>
      </c>
      <c r="K134" s="16">
        <f t="shared" si="64"/>
        <v>33.340000000000003</v>
      </c>
      <c r="L134" s="16">
        <f t="shared" si="64"/>
        <v>36.39</v>
      </c>
      <c r="M134" s="16">
        <f t="shared" si="64"/>
        <v>60.96</v>
      </c>
      <c r="N134" s="16">
        <f t="shared" si="64"/>
        <v>29.9</v>
      </c>
      <c r="O134" s="16">
        <f t="shared" si="64"/>
        <v>32.159999999999997</v>
      </c>
      <c r="P134" s="16">
        <f t="shared" si="64"/>
        <v>44.19</v>
      </c>
      <c r="Q134" s="16">
        <f t="shared" si="64"/>
        <v>26.049999999999997</v>
      </c>
      <c r="R134" s="16">
        <f t="shared" si="64"/>
        <v>1518.1299999999997</v>
      </c>
      <c r="S134" s="16"/>
      <c r="T134" s="10"/>
      <c r="U134" s="10"/>
      <c r="V134" s="10"/>
      <c r="W134" s="10"/>
      <c r="X134" s="16">
        <f>SUM(X135:X139)</f>
        <v>0</v>
      </c>
      <c r="Y134" s="10"/>
      <c r="Z134" s="10"/>
    </row>
    <row r="135" spans="1:26" ht="16.5" customHeight="1" x14ac:dyDescent="0.2">
      <c r="A135" s="17">
        <v>107</v>
      </c>
      <c r="B135" s="18" t="s">
        <v>154</v>
      </c>
      <c r="C135" s="19">
        <f>'2024-25'!C135+'2025-26'!C135</f>
        <v>132</v>
      </c>
      <c r="D135" s="19">
        <f>'2024-25'!D135+'2025-26'!D135</f>
        <v>0</v>
      </c>
      <c r="E135" s="20">
        <f t="shared" ref="E135:E139" si="65">C135+D135</f>
        <v>132</v>
      </c>
      <c r="F135" s="31">
        <f>'2024-25'!F135+'2025-26'!F135</f>
        <v>80.84</v>
      </c>
      <c r="G135" s="32">
        <f>'2024-25'!G135+'2025-26'!G135</f>
        <v>9.4</v>
      </c>
      <c r="H135" s="32">
        <f>'2024-25'!H135+'2025-26'!H135</f>
        <v>4.7</v>
      </c>
      <c r="I135" s="32">
        <f>'2024-25'!I135+'2025-26'!I135</f>
        <v>3.28</v>
      </c>
      <c r="J135" s="32">
        <f>'2024-25'!J135+'2025-26'!J135</f>
        <v>5.64</v>
      </c>
      <c r="K135" s="32">
        <f>'2024-25'!K135+'2025-26'!K135</f>
        <v>3.28</v>
      </c>
      <c r="L135" s="32">
        <f>'2024-25'!L135+'2025-26'!L135</f>
        <v>4.7</v>
      </c>
      <c r="M135" s="32">
        <f>'2024-25'!M135+'2025-26'!M135</f>
        <v>7.04</v>
      </c>
      <c r="N135" s="32">
        <f>'2024-25'!N135+'2025-26'!N135</f>
        <v>3.28</v>
      </c>
      <c r="O135" s="32">
        <f>'2024-25'!O135+'2025-26'!O135</f>
        <v>3.28</v>
      </c>
      <c r="P135" s="32">
        <f>'2024-25'!P135+'2025-26'!P135</f>
        <v>3.28</v>
      </c>
      <c r="Q135" s="32">
        <f>'2024-25'!Q135+'2025-26'!Q135</f>
        <v>3.28</v>
      </c>
      <c r="R135" s="20">
        <f t="shared" ref="R135:R139" si="66">SUM(F135:Q135)</f>
        <v>132.00000000000003</v>
      </c>
      <c r="S135" s="19"/>
      <c r="T135" s="10"/>
      <c r="U135" s="10"/>
      <c r="V135" s="10"/>
      <c r="W135" s="10"/>
      <c r="X135" s="19">
        <f t="shared" ref="X135:X139" si="67">E135-R135</f>
        <v>0</v>
      </c>
      <c r="Y135" s="10"/>
      <c r="Z135" s="10"/>
    </row>
    <row r="136" spans="1:26" ht="16.5" customHeight="1" x14ac:dyDescent="0.2">
      <c r="A136" s="17">
        <v>108</v>
      </c>
      <c r="B136" s="18" t="s">
        <v>155</v>
      </c>
      <c r="C136" s="19">
        <f>'2024-25'!C136+'2025-26'!C136</f>
        <v>112</v>
      </c>
      <c r="D136" s="19">
        <f>'2024-25'!D136+'2025-26'!D136</f>
        <v>0</v>
      </c>
      <c r="E136" s="20">
        <f t="shared" si="65"/>
        <v>112</v>
      </c>
      <c r="F136" s="36">
        <f>'2024-25'!F136+'2025-26'!F136</f>
        <v>47.7</v>
      </c>
      <c r="G136" s="37">
        <f>'2024-25'!G136+'2025-26'!G136</f>
        <v>16.440000000000001</v>
      </c>
      <c r="H136" s="37">
        <f>'2024-25'!H136+'2025-26'!H136</f>
        <v>7.04</v>
      </c>
      <c r="I136" s="37">
        <f>'2024-25'!I136+'2025-26'!I136</f>
        <v>2.34</v>
      </c>
      <c r="J136" s="37">
        <f>'2024-25'!J136+'2025-26'!J136</f>
        <v>7.04</v>
      </c>
      <c r="K136" s="37">
        <f>'2024-25'!K136+'2025-26'!K136</f>
        <v>4.7</v>
      </c>
      <c r="L136" s="37">
        <f>'2024-25'!L136+'2025-26'!L136</f>
        <v>5.64</v>
      </c>
      <c r="M136" s="37">
        <f>'2024-25'!M136+'2025-26'!M136</f>
        <v>11.74</v>
      </c>
      <c r="N136" s="37">
        <f>'2024-25'!N136+'2025-26'!N136</f>
        <v>2.34</v>
      </c>
      <c r="O136" s="37">
        <f>'2024-25'!O136+'2025-26'!O136</f>
        <v>2.34</v>
      </c>
      <c r="P136" s="37">
        <f>'2024-25'!P136+'2025-26'!P136</f>
        <v>2.34</v>
      </c>
      <c r="Q136" s="37">
        <f>'2024-25'!Q136+'2025-26'!Q136</f>
        <v>2.34</v>
      </c>
      <c r="R136" s="20">
        <f t="shared" si="66"/>
        <v>112.00000000000003</v>
      </c>
      <c r="S136" s="19"/>
      <c r="T136" s="10"/>
      <c r="U136" s="10"/>
      <c r="V136" s="10"/>
      <c r="W136" s="10"/>
      <c r="X136" s="19">
        <f t="shared" si="67"/>
        <v>0</v>
      </c>
      <c r="Y136" s="10"/>
      <c r="Z136" s="10"/>
    </row>
    <row r="137" spans="1:26" ht="16.5" customHeight="1" x14ac:dyDescent="0.2">
      <c r="A137" s="17">
        <v>109</v>
      </c>
      <c r="B137" s="18" t="s">
        <v>156</v>
      </c>
      <c r="C137" s="19">
        <f>'2024-25'!C137+'2025-26'!C137</f>
        <v>14.27</v>
      </c>
      <c r="D137" s="19">
        <f>'2024-25'!D137+'2025-26'!D137</f>
        <v>0</v>
      </c>
      <c r="E137" s="20">
        <f t="shared" si="65"/>
        <v>14.27</v>
      </c>
      <c r="F137" s="36">
        <f>'2024-25'!F137+'2025-26'!F137</f>
        <v>0</v>
      </c>
      <c r="G137" s="37">
        <f>'2024-25'!G137+'2025-26'!G137</f>
        <v>14.27</v>
      </c>
      <c r="H137" s="37">
        <f>'2024-25'!H137+'2025-26'!H137</f>
        <v>0</v>
      </c>
      <c r="I137" s="37">
        <f>'2024-25'!I137+'2025-26'!I137</f>
        <v>0</v>
      </c>
      <c r="J137" s="37">
        <f>'2024-25'!J137+'2025-26'!J137</f>
        <v>0</v>
      </c>
      <c r="K137" s="37">
        <f>'2024-25'!K137+'2025-26'!K137</f>
        <v>0</v>
      </c>
      <c r="L137" s="37">
        <f>'2024-25'!L137+'2025-26'!L137</f>
        <v>0</v>
      </c>
      <c r="M137" s="37">
        <f>'2024-25'!M137+'2025-26'!M137</f>
        <v>0</v>
      </c>
      <c r="N137" s="37">
        <f>'2024-25'!N137+'2025-26'!N137</f>
        <v>0</v>
      </c>
      <c r="O137" s="37">
        <f>'2024-25'!O137+'2025-26'!O137</f>
        <v>0</v>
      </c>
      <c r="P137" s="37">
        <f>'2024-25'!P137+'2025-26'!P137</f>
        <v>0</v>
      </c>
      <c r="Q137" s="37">
        <f>'2024-25'!Q137+'2025-26'!Q137</f>
        <v>0</v>
      </c>
      <c r="R137" s="20">
        <f t="shared" si="66"/>
        <v>14.27</v>
      </c>
      <c r="S137" s="19"/>
      <c r="T137" s="10"/>
      <c r="U137" s="10"/>
      <c r="V137" s="10"/>
      <c r="W137" s="10"/>
      <c r="X137" s="19">
        <f t="shared" si="67"/>
        <v>0</v>
      </c>
      <c r="Y137" s="10"/>
      <c r="Z137" s="10"/>
    </row>
    <row r="138" spans="1:26" ht="16.5" customHeight="1" x14ac:dyDescent="0.2">
      <c r="A138" s="17">
        <v>110</v>
      </c>
      <c r="B138" s="18" t="s">
        <v>157</v>
      </c>
      <c r="C138" s="19">
        <f>'2024-25'!C138+'2025-26'!C138</f>
        <v>1004.8599999999999</v>
      </c>
      <c r="D138" s="19">
        <f>'2024-25'!D138+'2025-26'!D138</f>
        <v>0</v>
      </c>
      <c r="E138" s="20">
        <f t="shared" si="65"/>
        <v>1004.8599999999999</v>
      </c>
      <c r="F138" s="36">
        <f>'2024-25'!F138+'2025-26'!F138</f>
        <v>657.52</v>
      </c>
      <c r="G138" s="37">
        <f>'2024-25'!G138+'2025-26'!G138</f>
        <v>55.65</v>
      </c>
      <c r="H138" s="37">
        <f>'2024-25'!H138+'2025-26'!H138</f>
        <v>36.17</v>
      </c>
      <c r="I138" s="37">
        <f>'2024-25'!I138+'2025-26'!I138</f>
        <v>18.18</v>
      </c>
      <c r="J138" s="37">
        <f>'2024-25'!J138+'2025-26'!J138</f>
        <v>33.93</v>
      </c>
      <c r="K138" s="37">
        <f>'2024-25'!K138+'2025-26'!K138</f>
        <v>25.36</v>
      </c>
      <c r="L138" s="37">
        <f>'2024-25'!L138+'2025-26'!L138</f>
        <v>26.05</v>
      </c>
      <c r="M138" s="37">
        <f>'2024-25'!M138+'2025-26'!M138</f>
        <v>42.18</v>
      </c>
      <c r="N138" s="37">
        <f>'2024-25'!N138+'2025-26'!N138</f>
        <v>24.28</v>
      </c>
      <c r="O138" s="37">
        <f>'2024-25'!O138+'2025-26'!O138</f>
        <v>26.54</v>
      </c>
      <c r="P138" s="37">
        <f>'2024-25'!P138+'2025-26'!P138</f>
        <v>38.57</v>
      </c>
      <c r="Q138" s="37">
        <f>'2024-25'!Q138+'2025-26'!Q138</f>
        <v>20.43</v>
      </c>
      <c r="R138" s="20">
        <f t="shared" si="66"/>
        <v>1004.8599999999997</v>
      </c>
      <c r="S138" s="19"/>
      <c r="T138" s="10"/>
      <c r="U138" s="10"/>
      <c r="V138" s="10"/>
      <c r="W138" s="10"/>
      <c r="X138" s="19">
        <f t="shared" si="67"/>
        <v>0</v>
      </c>
      <c r="Y138" s="10"/>
      <c r="Z138" s="10"/>
    </row>
    <row r="139" spans="1:26" ht="16.5" customHeight="1" x14ac:dyDescent="0.2">
      <c r="A139" s="17">
        <v>111</v>
      </c>
      <c r="B139" s="18" t="s">
        <v>42</v>
      </c>
      <c r="C139" s="19">
        <f>'2024-25'!C139+'2025-26'!C139</f>
        <v>255</v>
      </c>
      <c r="D139" s="19">
        <f>'2024-25'!D139+'2025-26'!D139</f>
        <v>0</v>
      </c>
      <c r="E139" s="20">
        <f t="shared" si="65"/>
        <v>255</v>
      </c>
      <c r="F139" s="36">
        <f>'2024-25'!F139+'2025-26'!F139</f>
        <v>255</v>
      </c>
      <c r="G139" s="37">
        <f>'2024-25'!G139+'2025-26'!G139</f>
        <v>0</v>
      </c>
      <c r="H139" s="37">
        <f>'2024-25'!H139+'2025-26'!H139</f>
        <v>0</v>
      </c>
      <c r="I139" s="37">
        <f>'2024-25'!I139+'2025-26'!I139</f>
        <v>0</v>
      </c>
      <c r="J139" s="37">
        <f>'2024-25'!J139+'2025-26'!J139</f>
        <v>0</v>
      </c>
      <c r="K139" s="37">
        <f>'2024-25'!K139+'2025-26'!K139</f>
        <v>0</v>
      </c>
      <c r="L139" s="37">
        <f>'2024-25'!L139+'2025-26'!L139</f>
        <v>0</v>
      </c>
      <c r="M139" s="37">
        <f>'2024-25'!M139+'2025-26'!M139</f>
        <v>0</v>
      </c>
      <c r="N139" s="37">
        <f>'2024-25'!N139+'2025-26'!N139</f>
        <v>0</v>
      </c>
      <c r="O139" s="37">
        <f>'2024-25'!O139+'2025-26'!O139</f>
        <v>0</v>
      </c>
      <c r="P139" s="37">
        <f>'2024-25'!P139+'2025-26'!P139</f>
        <v>0</v>
      </c>
      <c r="Q139" s="37">
        <f>'2024-25'!Q139+'2025-26'!Q139</f>
        <v>0</v>
      </c>
      <c r="R139" s="20">
        <f t="shared" si="66"/>
        <v>255</v>
      </c>
      <c r="S139" s="19"/>
      <c r="T139" s="10"/>
      <c r="U139" s="10"/>
      <c r="V139" s="10"/>
      <c r="W139" s="10"/>
      <c r="X139" s="19">
        <f t="shared" si="67"/>
        <v>0</v>
      </c>
      <c r="Y139" s="10"/>
      <c r="Z139" s="10"/>
    </row>
    <row r="140" spans="1:26" ht="16.5" customHeight="1" x14ac:dyDescent="0.2">
      <c r="A140" s="14"/>
      <c r="B140" s="15" t="s">
        <v>158</v>
      </c>
      <c r="C140" s="16">
        <f t="shared" ref="C140:R140" si="68">C141+C142</f>
        <v>378</v>
      </c>
      <c r="D140" s="16">
        <f t="shared" si="68"/>
        <v>0</v>
      </c>
      <c r="E140" s="16">
        <f t="shared" si="68"/>
        <v>378</v>
      </c>
      <c r="F140" s="16">
        <f t="shared" si="68"/>
        <v>378</v>
      </c>
      <c r="G140" s="16">
        <f t="shared" si="68"/>
        <v>0</v>
      </c>
      <c r="H140" s="16">
        <f t="shared" si="68"/>
        <v>0</v>
      </c>
      <c r="I140" s="16">
        <f t="shared" si="68"/>
        <v>0</v>
      </c>
      <c r="J140" s="16">
        <f t="shared" si="68"/>
        <v>0</v>
      </c>
      <c r="K140" s="16">
        <f t="shared" si="68"/>
        <v>0</v>
      </c>
      <c r="L140" s="16">
        <f t="shared" si="68"/>
        <v>0</v>
      </c>
      <c r="M140" s="16">
        <f t="shared" si="68"/>
        <v>0</v>
      </c>
      <c r="N140" s="16">
        <f t="shared" si="68"/>
        <v>0</v>
      </c>
      <c r="O140" s="16">
        <f t="shared" si="68"/>
        <v>0</v>
      </c>
      <c r="P140" s="16">
        <f t="shared" si="68"/>
        <v>0</v>
      </c>
      <c r="Q140" s="16">
        <f t="shared" si="68"/>
        <v>0</v>
      </c>
      <c r="R140" s="16">
        <f t="shared" si="68"/>
        <v>378</v>
      </c>
      <c r="S140" s="16"/>
      <c r="T140" s="10"/>
      <c r="U140" s="10"/>
      <c r="V140" s="10"/>
      <c r="W140" s="10"/>
      <c r="X140" s="16">
        <f>X141+X142</f>
        <v>0</v>
      </c>
      <c r="Y140" s="10"/>
      <c r="Z140" s="10"/>
    </row>
    <row r="141" spans="1:26" ht="16.5" customHeight="1" x14ac:dyDescent="0.2">
      <c r="A141" s="17">
        <v>112</v>
      </c>
      <c r="B141" s="18" t="s">
        <v>159</v>
      </c>
      <c r="C141" s="19">
        <f>'2024-25'!C141+'2025-26'!C141</f>
        <v>378</v>
      </c>
      <c r="D141" s="19">
        <f>'2024-25'!D141+'2025-26'!D141</f>
        <v>0</v>
      </c>
      <c r="E141" s="20">
        <f t="shared" ref="E141:E143" si="69">C141+D141</f>
        <v>378</v>
      </c>
      <c r="F141" s="19">
        <f>'2024-25'!F141+'2025-26'!F141</f>
        <v>378</v>
      </c>
      <c r="G141" s="19">
        <f>'2024-25'!G141+'2025-26'!G141</f>
        <v>0</v>
      </c>
      <c r="H141" s="19">
        <f>'2024-25'!H141+'2025-26'!H141</f>
        <v>0</v>
      </c>
      <c r="I141" s="19">
        <f>'2024-25'!I141+'2025-26'!I141</f>
        <v>0</v>
      </c>
      <c r="J141" s="19">
        <f>'2024-25'!J141+'2025-26'!J141</f>
        <v>0</v>
      </c>
      <c r="K141" s="19">
        <f>'2024-25'!K141+'2025-26'!K141</f>
        <v>0</v>
      </c>
      <c r="L141" s="19">
        <f>'2024-25'!L141+'2025-26'!L141</f>
        <v>0</v>
      </c>
      <c r="M141" s="19">
        <f>'2024-25'!M141+'2025-26'!M141</f>
        <v>0</v>
      </c>
      <c r="N141" s="19">
        <f>'2024-25'!N141+'2025-26'!N141</f>
        <v>0</v>
      </c>
      <c r="O141" s="19">
        <f>'2024-25'!O141+'2025-26'!O141</f>
        <v>0</v>
      </c>
      <c r="P141" s="19">
        <f>'2024-25'!P141+'2025-26'!P141</f>
        <v>0</v>
      </c>
      <c r="Q141" s="19">
        <f>'2024-25'!Q141+'2025-26'!Q141</f>
        <v>0</v>
      </c>
      <c r="R141" s="20">
        <f t="shared" ref="R141:R143" si="70">SUM(F141:Q141)</f>
        <v>378</v>
      </c>
      <c r="S141" s="19"/>
      <c r="T141" s="10"/>
      <c r="U141" s="10"/>
      <c r="V141" s="10"/>
      <c r="W141" s="10"/>
      <c r="X141" s="19">
        <f t="shared" ref="X141:X143" si="71">E141-R141</f>
        <v>0</v>
      </c>
      <c r="Y141" s="10"/>
      <c r="Z141" s="10"/>
    </row>
    <row r="142" spans="1:26" ht="16.5" customHeight="1" x14ac:dyDescent="0.2">
      <c r="A142" s="17">
        <v>113</v>
      </c>
      <c r="B142" s="18" t="s">
        <v>160</v>
      </c>
      <c r="C142" s="19">
        <f>'2024-25'!C142+'2025-26'!C142</f>
        <v>0</v>
      </c>
      <c r="D142" s="19">
        <f>'2024-25'!D142+'2025-26'!D142</f>
        <v>0</v>
      </c>
      <c r="E142" s="20">
        <f t="shared" si="69"/>
        <v>0</v>
      </c>
      <c r="F142" s="19">
        <f>'2024-25'!F142+'2025-26'!F142</f>
        <v>0</v>
      </c>
      <c r="G142" s="19">
        <f>'2024-25'!G142+'2025-26'!G142</f>
        <v>0</v>
      </c>
      <c r="H142" s="19">
        <f>'2024-25'!H142+'2025-26'!H142</f>
        <v>0</v>
      </c>
      <c r="I142" s="19">
        <f>'2024-25'!I142+'2025-26'!I142</f>
        <v>0</v>
      </c>
      <c r="J142" s="19">
        <f>'2024-25'!J142+'2025-26'!J142</f>
        <v>0</v>
      </c>
      <c r="K142" s="19">
        <f>'2024-25'!K142+'2025-26'!K142</f>
        <v>0</v>
      </c>
      <c r="L142" s="19">
        <f>'2024-25'!L142+'2025-26'!L142</f>
        <v>0</v>
      </c>
      <c r="M142" s="19">
        <f>'2024-25'!M142+'2025-26'!M142</f>
        <v>0</v>
      </c>
      <c r="N142" s="19">
        <f>'2024-25'!N142+'2025-26'!N142</f>
        <v>0</v>
      </c>
      <c r="O142" s="19">
        <f>'2024-25'!O142+'2025-26'!O142</f>
        <v>0</v>
      </c>
      <c r="P142" s="19">
        <f>'2024-25'!P142+'2025-26'!P142</f>
        <v>0</v>
      </c>
      <c r="Q142" s="19">
        <f>'2024-25'!Q142+'2025-26'!Q142</f>
        <v>0</v>
      </c>
      <c r="R142" s="20">
        <f t="shared" si="70"/>
        <v>0</v>
      </c>
      <c r="S142" s="19"/>
      <c r="T142" s="10"/>
      <c r="U142" s="10"/>
      <c r="V142" s="10"/>
      <c r="W142" s="10"/>
      <c r="X142" s="19">
        <f t="shared" si="71"/>
        <v>0</v>
      </c>
      <c r="Y142" s="10"/>
      <c r="Z142" s="10"/>
    </row>
    <row r="143" spans="1:26" ht="16.5" customHeight="1" x14ac:dyDescent="0.2">
      <c r="A143" s="14">
        <v>114</v>
      </c>
      <c r="B143" s="15" t="s">
        <v>161</v>
      </c>
      <c r="C143" s="16">
        <f>'2024-25'!C143+'2025-26'!C143</f>
        <v>211.95</v>
      </c>
      <c r="D143" s="16">
        <f>'2024-25'!D143+'2025-26'!D143</f>
        <v>0</v>
      </c>
      <c r="E143" s="16">
        <f t="shared" si="69"/>
        <v>211.95</v>
      </c>
      <c r="F143" s="16">
        <f>'2024-25'!F143+'2025-26'!F143</f>
        <v>69.800000000000011</v>
      </c>
      <c r="G143" s="16">
        <f>'2024-25'!G143+'2025-26'!G143</f>
        <v>27.944299999999998</v>
      </c>
      <c r="H143" s="16">
        <f>'2024-25'!H143+'2025-26'!H143</f>
        <v>15.129629999999999</v>
      </c>
      <c r="I143" s="16">
        <f>'2024-25'!I143+'2025-26'!I143</f>
        <v>6.1418800000000005</v>
      </c>
      <c r="J143" s="16">
        <f>'2024-25'!J143+'2025-26'!J143</f>
        <v>14.459610000000001</v>
      </c>
      <c r="K143" s="16">
        <f>'2024-25'!K143+'2025-26'!K143</f>
        <v>9.6478800000000007</v>
      </c>
      <c r="L143" s="16">
        <f>'2024-25'!L143+'2025-26'!L143</f>
        <v>10.744479999999999</v>
      </c>
      <c r="M143" s="16">
        <f>'2024-25'!M143+'2025-26'!M143</f>
        <v>19.28546</v>
      </c>
      <c r="N143" s="16">
        <f>'2024-25'!N143+'2025-26'!N143</f>
        <v>8.3322599999999998</v>
      </c>
      <c r="O143" s="16">
        <f>'2024-25'!O143+'2025-26'!O143</f>
        <v>9.0973799999999994</v>
      </c>
      <c r="P143" s="16">
        <f>'2024-25'!P143+'2025-26'!P143</f>
        <v>13.37032</v>
      </c>
      <c r="Q143" s="16">
        <f>'2024-25'!Q143+'2025-26'!Q143</f>
        <v>7.9937199999999997</v>
      </c>
      <c r="R143" s="20">
        <f t="shared" si="70"/>
        <v>211.94692000000001</v>
      </c>
      <c r="S143" s="16"/>
      <c r="T143" s="10"/>
      <c r="U143" s="10"/>
      <c r="V143" s="10"/>
      <c r="W143" s="10"/>
      <c r="X143" s="16">
        <f t="shared" si="71"/>
        <v>3.0799999999828742E-3</v>
      </c>
      <c r="Y143" s="10"/>
      <c r="Z143" s="10"/>
    </row>
    <row r="144" spans="1:26" ht="16.5" customHeight="1" x14ac:dyDescent="0.2">
      <c r="A144" s="14"/>
      <c r="B144" s="15" t="s">
        <v>162</v>
      </c>
      <c r="C144" s="16">
        <f t="shared" ref="C144:R144" si="72">SUM(C145:C148)</f>
        <v>241.8</v>
      </c>
      <c r="D144" s="16">
        <f t="shared" si="72"/>
        <v>0</v>
      </c>
      <c r="E144" s="16">
        <f t="shared" si="72"/>
        <v>241.8</v>
      </c>
      <c r="F144" s="16">
        <f t="shared" si="72"/>
        <v>122.2</v>
      </c>
      <c r="G144" s="16">
        <f t="shared" si="72"/>
        <v>19.2</v>
      </c>
      <c r="H144" s="16">
        <f t="shared" si="72"/>
        <v>6.8000000000000007</v>
      </c>
      <c r="I144" s="16">
        <f t="shared" si="72"/>
        <v>4.8</v>
      </c>
      <c r="J144" s="16">
        <f t="shared" si="72"/>
        <v>21.599999999999998</v>
      </c>
      <c r="K144" s="16">
        <f t="shared" si="72"/>
        <v>4.8</v>
      </c>
      <c r="L144" s="16">
        <f t="shared" si="72"/>
        <v>14.4</v>
      </c>
      <c r="M144" s="16">
        <f t="shared" si="72"/>
        <v>19.2</v>
      </c>
      <c r="N144" s="16">
        <f t="shared" si="72"/>
        <v>7.1999999999999993</v>
      </c>
      <c r="O144" s="16">
        <f t="shared" si="72"/>
        <v>9.6</v>
      </c>
      <c r="P144" s="16">
        <f t="shared" si="72"/>
        <v>7.2</v>
      </c>
      <c r="Q144" s="16">
        <f t="shared" si="72"/>
        <v>4.8</v>
      </c>
      <c r="R144" s="16">
        <f t="shared" si="72"/>
        <v>241.8</v>
      </c>
      <c r="S144" s="16"/>
      <c r="T144" s="10"/>
      <c r="U144" s="10"/>
      <c r="V144" s="10"/>
      <c r="W144" s="10"/>
      <c r="X144" s="16">
        <f>SUM(X145:X148)</f>
        <v>0</v>
      </c>
      <c r="Y144" s="10"/>
      <c r="Z144" s="10"/>
    </row>
    <row r="145" spans="1:26" ht="16.5" customHeight="1" x14ac:dyDescent="0.2">
      <c r="A145" s="17">
        <v>115</v>
      </c>
      <c r="B145" s="18" t="s">
        <v>163</v>
      </c>
      <c r="C145" s="19">
        <f>'2024-25'!C145+'2025-26'!C145</f>
        <v>37.4</v>
      </c>
      <c r="D145" s="19">
        <f>'2024-25'!D145+'2025-26'!D145</f>
        <v>0</v>
      </c>
      <c r="E145" s="20">
        <f t="shared" ref="E145:E150" si="73">C145+D145</f>
        <v>37.4</v>
      </c>
      <c r="F145" s="31">
        <f>'2024-25'!F145+'2025-26'!F145</f>
        <v>13.4</v>
      </c>
      <c r="G145" s="32">
        <f>'2024-25'!G145+'2025-26'!G145</f>
        <v>4.8</v>
      </c>
      <c r="H145" s="32">
        <f>'2024-25'!H145+'2025-26'!H145</f>
        <v>2.4</v>
      </c>
      <c r="I145" s="32">
        <f>'2024-25'!I145+'2025-26'!I145</f>
        <v>0</v>
      </c>
      <c r="J145" s="32">
        <f>'2024-25'!J145+'2025-26'!J145</f>
        <v>2.4</v>
      </c>
      <c r="K145" s="32">
        <f>'2024-25'!K145+'2025-26'!K145</f>
        <v>0</v>
      </c>
      <c r="L145" s="32">
        <f>'2024-25'!L145+'2025-26'!L145</f>
        <v>2.4</v>
      </c>
      <c r="M145" s="32">
        <f>'2024-25'!M145+'2025-26'!M145</f>
        <v>4.8</v>
      </c>
      <c r="N145" s="32">
        <f>'2024-25'!N145+'2025-26'!N145</f>
        <v>2.4</v>
      </c>
      <c r="O145" s="32">
        <f>'2024-25'!O145+'2025-26'!O145</f>
        <v>2.4</v>
      </c>
      <c r="P145" s="32">
        <f>'2024-25'!P145+'2025-26'!P145</f>
        <v>0</v>
      </c>
      <c r="Q145" s="32">
        <f>'2024-25'!Q145+'2025-26'!Q145</f>
        <v>2.4</v>
      </c>
      <c r="R145" s="20">
        <f t="shared" ref="R145:R150" si="74">SUM(F145:Q145)</f>
        <v>37.399999999999991</v>
      </c>
      <c r="S145" s="38"/>
      <c r="T145" s="10"/>
      <c r="U145" s="10"/>
      <c r="V145" s="10"/>
      <c r="W145" s="10"/>
      <c r="X145" s="19">
        <f t="shared" ref="X145:X150" si="75">E145-R145</f>
        <v>0</v>
      </c>
      <c r="Y145" s="10"/>
      <c r="Z145" s="10"/>
    </row>
    <row r="146" spans="1:26" ht="16.5" customHeight="1" x14ac:dyDescent="0.2">
      <c r="A146" s="17">
        <v>116</v>
      </c>
      <c r="B146" s="18" t="s">
        <v>165</v>
      </c>
      <c r="C146" s="19">
        <f>'2024-25'!C146+'2025-26'!C146</f>
        <v>204.4</v>
      </c>
      <c r="D146" s="19">
        <f>'2024-25'!D146+'2025-26'!D146</f>
        <v>0</v>
      </c>
      <c r="E146" s="20">
        <f t="shared" si="73"/>
        <v>204.4</v>
      </c>
      <c r="F146" s="36">
        <f>'2024-25'!F146+'2025-26'!F146</f>
        <v>108.8</v>
      </c>
      <c r="G146" s="37">
        <f>'2024-25'!G146+'2025-26'!G146</f>
        <v>14.4</v>
      </c>
      <c r="H146" s="37">
        <f>'2024-25'!H146+'2025-26'!H146</f>
        <v>4.4000000000000004</v>
      </c>
      <c r="I146" s="37">
        <f>'2024-25'!I146+'2025-26'!I146</f>
        <v>4.8</v>
      </c>
      <c r="J146" s="37">
        <f>'2024-25'!J146+'2025-26'!J146</f>
        <v>19.2</v>
      </c>
      <c r="K146" s="37">
        <f>'2024-25'!K146+'2025-26'!K146</f>
        <v>4.8</v>
      </c>
      <c r="L146" s="37">
        <f>'2024-25'!L146+'2025-26'!L146</f>
        <v>12</v>
      </c>
      <c r="M146" s="37">
        <f>'2024-25'!M146+'2025-26'!M146</f>
        <v>14.4</v>
      </c>
      <c r="N146" s="37">
        <f>'2024-25'!N146+'2025-26'!N146</f>
        <v>4.8</v>
      </c>
      <c r="O146" s="37">
        <f>'2024-25'!O146+'2025-26'!O146</f>
        <v>7.2</v>
      </c>
      <c r="P146" s="37">
        <f>'2024-25'!P146+'2025-26'!P146</f>
        <v>7.2</v>
      </c>
      <c r="Q146" s="37">
        <f>'2024-25'!Q146+'2025-26'!Q146</f>
        <v>2.4</v>
      </c>
      <c r="R146" s="20">
        <f t="shared" si="74"/>
        <v>204.4</v>
      </c>
      <c r="S146" s="38"/>
      <c r="T146" s="10"/>
      <c r="U146" s="10"/>
      <c r="V146" s="10"/>
      <c r="W146" s="10"/>
      <c r="X146" s="19">
        <f t="shared" si="75"/>
        <v>0</v>
      </c>
      <c r="Y146" s="10"/>
      <c r="Z146" s="10"/>
    </row>
    <row r="147" spans="1:26" ht="16.5" customHeight="1" x14ac:dyDescent="0.2">
      <c r="A147" s="17">
        <v>117</v>
      </c>
      <c r="B147" s="18" t="s">
        <v>166</v>
      </c>
      <c r="C147" s="19">
        <f>'2024-25'!C147+'2025-26'!C147</f>
        <v>0</v>
      </c>
      <c r="D147" s="19">
        <f>'2024-25'!D147+'2025-26'!D147</f>
        <v>0</v>
      </c>
      <c r="E147" s="20">
        <f t="shared" si="73"/>
        <v>0</v>
      </c>
      <c r="F147" s="19">
        <f>'2024-25'!F147+'2025-26'!F147</f>
        <v>0</v>
      </c>
      <c r="G147" s="19">
        <f>'2024-25'!G147+'2025-26'!G147</f>
        <v>0</v>
      </c>
      <c r="H147" s="19">
        <f>'2024-25'!H147+'2025-26'!H147</f>
        <v>0</v>
      </c>
      <c r="I147" s="19">
        <f>'2024-25'!I147+'2025-26'!I147</f>
        <v>0</v>
      </c>
      <c r="J147" s="19">
        <f>'2024-25'!J147+'2025-26'!J147</f>
        <v>0</v>
      </c>
      <c r="K147" s="19">
        <f>'2024-25'!K147+'2025-26'!K147</f>
        <v>0</v>
      </c>
      <c r="L147" s="19">
        <f>'2024-25'!L147+'2025-26'!L147</f>
        <v>0</v>
      </c>
      <c r="M147" s="19">
        <f>'2024-25'!M147+'2025-26'!M147</f>
        <v>0</v>
      </c>
      <c r="N147" s="19">
        <f>'2024-25'!N147+'2025-26'!N147</f>
        <v>0</v>
      </c>
      <c r="O147" s="19">
        <f>'2024-25'!O147+'2025-26'!O147</f>
        <v>0</v>
      </c>
      <c r="P147" s="19">
        <f>'2024-25'!P147+'2025-26'!P147</f>
        <v>0</v>
      </c>
      <c r="Q147" s="19">
        <f>'2024-25'!Q147+'2025-26'!Q147</f>
        <v>0</v>
      </c>
      <c r="R147" s="20">
        <f t="shared" si="74"/>
        <v>0</v>
      </c>
      <c r="S147" s="19"/>
      <c r="T147" s="10"/>
      <c r="U147" s="10"/>
      <c r="V147" s="10"/>
      <c r="W147" s="10"/>
      <c r="X147" s="19">
        <f t="shared" si="75"/>
        <v>0</v>
      </c>
      <c r="Y147" s="10"/>
      <c r="Z147" s="10"/>
    </row>
    <row r="148" spans="1:26" ht="16.5" customHeight="1" x14ac:dyDescent="0.2">
      <c r="A148" s="17">
        <v>118</v>
      </c>
      <c r="B148" s="18" t="s">
        <v>42</v>
      </c>
      <c r="C148" s="19">
        <f>'2024-25'!C148+'2025-26'!C148</f>
        <v>0</v>
      </c>
      <c r="D148" s="19">
        <f>'2024-25'!D148+'2025-26'!D148</f>
        <v>0</v>
      </c>
      <c r="E148" s="20">
        <f t="shared" si="73"/>
        <v>0</v>
      </c>
      <c r="F148" s="19">
        <f>'2024-25'!F148+'2025-26'!F148</f>
        <v>0</v>
      </c>
      <c r="G148" s="19">
        <f>'2024-25'!G148+'2025-26'!G148</f>
        <v>0</v>
      </c>
      <c r="H148" s="19">
        <f>'2024-25'!H148+'2025-26'!H148</f>
        <v>0</v>
      </c>
      <c r="I148" s="19">
        <f>'2024-25'!I148+'2025-26'!I148</f>
        <v>0</v>
      </c>
      <c r="J148" s="19">
        <f>'2024-25'!J148+'2025-26'!J148</f>
        <v>0</v>
      </c>
      <c r="K148" s="19">
        <f>'2024-25'!K148+'2025-26'!K148</f>
        <v>0</v>
      </c>
      <c r="L148" s="19">
        <f>'2024-25'!L148+'2025-26'!L148</f>
        <v>0</v>
      </c>
      <c r="M148" s="19">
        <f>'2024-25'!M148+'2025-26'!M148</f>
        <v>0</v>
      </c>
      <c r="N148" s="19">
        <f>'2024-25'!N148+'2025-26'!N148</f>
        <v>0</v>
      </c>
      <c r="O148" s="19">
        <f>'2024-25'!O148+'2025-26'!O148</f>
        <v>0</v>
      </c>
      <c r="P148" s="19">
        <f>'2024-25'!P148+'2025-26'!P148</f>
        <v>0</v>
      </c>
      <c r="Q148" s="19">
        <f>'2024-25'!Q148+'2025-26'!Q148</f>
        <v>0</v>
      </c>
      <c r="R148" s="20">
        <f t="shared" si="74"/>
        <v>0</v>
      </c>
      <c r="S148" s="19"/>
      <c r="T148" s="10"/>
      <c r="U148" s="10"/>
      <c r="V148" s="10"/>
      <c r="W148" s="10"/>
      <c r="X148" s="19">
        <f t="shared" si="75"/>
        <v>0</v>
      </c>
      <c r="Y148" s="10"/>
      <c r="Z148" s="10"/>
    </row>
    <row r="149" spans="1:26" ht="16.5" customHeight="1" x14ac:dyDescent="0.2">
      <c r="A149" s="14">
        <v>119</v>
      </c>
      <c r="B149" s="15" t="s">
        <v>167</v>
      </c>
      <c r="C149" s="16">
        <f>'2024-25'!C149+'2025-26'!C149</f>
        <v>32</v>
      </c>
      <c r="D149" s="16">
        <f>'2024-25'!D149+'2025-26'!D149</f>
        <v>0</v>
      </c>
      <c r="E149" s="16">
        <f t="shared" si="73"/>
        <v>32</v>
      </c>
      <c r="F149" s="39">
        <f>'2024-25'!F149+'2025-26'!F149</f>
        <v>32</v>
      </c>
      <c r="G149" s="40">
        <f>'2024-25'!G149+'2025-26'!G149</f>
        <v>0</v>
      </c>
      <c r="H149" s="40">
        <f>'2024-25'!H149+'2025-26'!H149</f>
        <v>0</v>
      </c>
      <c r="I149" s="40">
        <f>'2024-25'!I149+'2025-26'!I149</f>
        <v>0</v>
      </c>
      <c r="J149" s="40">
        <f>'2024-25'!J149+'2025-26'!J149</f>
        <v>0</v>
      </c>
      <c r="K149" s="40">
        <f>'2024-25'!K149+'2025-26'!K149</f>
        <v>0</v>
      </c>
      <c r="L149" s="40">
        <f>'2024-25'!L149+'2025-26'!L149</f>
        <v>0</v>
      </c>
      <c r="M149" s="40">
        <f>'2024-25'!M149+'2025-26'!M149</f>
        <v>0</v>
      </c>
      <c r="N149" s="40">
        <f>'2024-25'!N149+'2025-26'!N149</f>
        <v>0</v>
      </c>
      <c r="O149" s="40">
        <f>'2024-25'!O149+'2025-26'!O149</f>
        <v>0</v>
      </c>
      <c r="P149" s="40">
        <f>'2024-25'!P149+'2025-26'!P149</f>
        <v>0</v>
      </c>
      <c r="Q149" s="40">
        <f>'2024-25'!Q149+'2025-26'!Q149</f>
        <v>0</v>
      </c>
      <c r="R149" s="16">
        <f t="shared" si="74"/>
        <v>32</v>
      </c>
      <c r="S149" s="16"/>
      <c r="T149" s="10"/>
      <c r="U149" s="10"/>
      <c r="V149" s="10"/>
      <c r="W149" s="10"/>
      <c r="X149" s="16">
        <f t="shared" si="75"/>
        <v>0</v>
      </c>
      <c r="Y149" s="10"/>
      <c r="Z149" s="10"/>
    </row>
    <row r="150" spans="1:26" ht="16.5" customHeight="1" x14ac:dyDescent="0.2">
      <c r="A150" s="14">
        <v>120</v>
      </c>
      <c r="B150" s="15" t="s">
        <v>168</v>
      </c>
      <c r="C150" s="16">
        <f>'2024-25'!C150+'2025-26'!C150</f>
        <v>0</v>
      </c>
      <c r="D150" s="16">
        <f>'2024-25'!D150+'2025-26'!D150</f>
        <v>0</v>
      </c>
      <c r="E150" s="16">
        <f t="shared" si="73"/>
        <v>0</v>
      </c>
      <c r="F150" s="16">
        <f>'2024-25'!F150+'2025-26'!F150</f>
        <v>0</v>
      </c>
      <c r="G150" s="16">
        <f>'2024-25'!G150+'2025-26'!G150</f>
        <v>0</v>
      </c>
      <c r="H150" s="16">
        <f>'2024-25'!H150+'2025-26'!H150</f>
        <v>0</v>
      </c>
      <c r="I150" s="16">
        <f>'2024-25'!I150+'2025-26'!I150</f>
        <v>0</v>
      </c>
      <c r="J150" s="16">
        <f>'2024-25'!J150+'2025-26'!J150</f>
        <v>0</v>
      </c>
      <c r="K150" s="16">
        <f>'2024-25'!K150+'2025-26'!K150</f>
        <v>0</v>
      </c>
      <c r="L150" s="16">
        <f>'2024-25'!L150+'2025-26'!L150</f>
        <v>0</v>
      </c>
      <c r="M150" s="16">
        <f>'2024-25'!M150+'2025-26'!M150</f>
        <v>0</v>
      </c>
      <c r="N150" s="16">
        <f>'2024-25'!N150+'2025-26'!N150</f>
        <v>0</v>
      </c>
      <c r="O150" s="16">
        <f>'2024-25'!O150+'2025-26'!O150</f>
        <v>0</v>
      </c>
      <c r="P150" s="16">
        <f>'2024-25'!P150+'2025-26'!P150</f>
        <v>0</v>
      </c>
      <c r="Q150" s="16">
        <f>'2024-25'!Q150+'2025-26'!Q150</f>
        <v>0</v>
      </c>
      <c r="R150" s="16">
        <f t="shared" si="74"/>
        <v>0</v>
      </c>
      <c r="S150" s="16"/>
      <c r="T150" s="10"/>
      <c r="U150" s="10"/>
      <c r="V150" s="10"/>
      <c r="W150" s="10"/>
      <c r="X150" s="16">
        <f t="shared" si="75"/>
        <v>0</v>
      </c>
      <c r="Y150" s="10"/>
      <c r="Z150" s="10"/>
    </row>
    <row r="151" spans="1:26" ht="16.5" customHeight="1" x14ac:dyDescent="0.2">
      <c r="A151" s="14"/>
      <c r="B151" s="15" t="s">
        <v>169</v>
      </c>
      <c r="C151" s="16">
        <f t="shared" ref="C151:R151" si="76">SUM(C152:C154)</f>
        <v>0</v>
      </c>
      <c r="D151" s="16">
        <f t="shared" si="76"/>
        <v>0</v>
      </c>
      <c r="E151" s="16">
        <f t="shared" si="76"/>
        <v>0</v>
      </c>
      <c r="F151" s="16">
        <f t="shared" si="76"/>
        <v>0</v>
      </c>
      <c r="G151" s="16">
        <f t="shared" si="76"/>
        <v>0</v>
      </c>
      <c r="H151" s="16">
        <f t="shared" si="76"/>
        <v>0</v>
      </c>
      <c r="I151" s="16">
        <f t="shared" si="76"/>
        <v>0</v>
      </c>
      <c r="J151" s="16">
        <f t="shared" si="76"/>
        <v>0</v>
      </c>
      <c r="K151" s="16">
        <f t="shared" si="76"/>
        <v>0</v>
      </c>
      <c r="L151" s="16">
        <f t="shared" si="76"/>
        <v>0</v>
      </c>
      <c r="M151" s="16">
        <f t="shared" si="76"/>
        <v>0</v>
      </c>
      <c r="N151" s="16">
        <f t="shared" si="76"/>
        <v>0</v>
      </c>
      <c r="O151" s="16">
        <f t="shared" si="76"/>
        <v>0</v>
      </c>
      <c r="P151" s="16">
        <f t="shared" si="76"/>
        <v>0</v>
      </c>
      <c r="Q151" s="16">
        <f t="shared" si="76"/>
        <v>0</v>
      </c>
      <c r="R151" s="16">
        <f t="shared" si="76"/>
        <v>0</v>
      </c>
      <c r="S151" s="16"/>
      <c r="T151" s="10"/>
      <c r="U151" s="10"/>
      <c r="V151" s="10"/>
      <c r="W151" s="10"/>
      <c r="X151" s="16">
        <f>SUM(X152:X154)</f>
        <v>0</v>
      </c>
      <c r="Y151" s="10"/>
      <c r="Z151" s="10"/>
    </row>
    <row r="152" spans="1:26" ht="16.5" customHeight="1" x14ac:dyDescent="0.2">
      <c r="A152" s="17">
        <v>121</v>
      </c>
      <c r="B152" s="18" t="s">
        <v>170</v>
      </c>
      <c r="C152" s="19">
        <f>'2024-25'!C152+'2025-26'!C152</f>
        <v>0</v>
      </c>
      <c r="D152" s="19">
        <f>'2024-25'!D152+'2025-26'!D152</f>
        <v>0</v>
      </c>
      <c r="E152" s="20">
        <f t="shared" ref="E152:E154" si="77">C152+D152</f>
        <v>0</v>
      </c>
      <c r="F152" s="19">
        <f>'2024-25'!F152+'2025-26'!F152</f>
        <v>0</v>
      </c>
      <c r="G152" s="19">
        <f>'2024-25'!G152+'2025-26'!G152</f>
        <v>0</v>
      </c>
      <c r="H152" s="19">
        <f>'2024-25'!H152+'2025-26'!H152</f>
        <v>0</v>
      </c>
      <c r="I152" s="19">
        <f>'2024-25'!I152+'2025-26'!I152</f>
        <v>0</v>
      </c>
      <c r="J152" s="19">
        <f>'2024-25'!J152+'2025-26'!J152</f>
        <v>0</v>
      </c>
      <c r="K152" s="19">
        <f>'2024-25'!K152+'2025-26'!K152</f>
        <v>0</v>
      </c>
      <c r="L152" s="19">
        <f>'2024-25'!L152+'2025-26'!L152</f>
        <v>0</v>
      </c>
      <c r="M152" s="19">
        <f>'2024-25'!M152+'2025-26'!M152</f>
        <v>0</v>
      </c>
      <c r="N152" s="19">
        <f>'2024-25'!N152+'2025-26'!N152</f>
        <v>0</v>
      </c>
      <c r="O152" s="19">
        <f>'2024-25'!O152+'2025-26'!O152</f>
        <v>0</v>
      </c>
      <c r="P152" s="19">
        <f>'2024-25'!P152+'2025-26'!P152</f>
        <v>0</v>
      </c>
      <c r="Q152" s="19">
        <f>'2024-25'!Q152+'2025-26'!Q152</f>
        <v>0</v>
      </c>
      <c r="R152" s="20">
        <f t="shared" ref="R152:R154" si="78">SUM(F152:Q152)</f>
        <v>0</v>
      </c>
      <c r="S152" s="19"/>
      <c r="T152" s="10"/>
      <c r="U152" s="10"/>
      <c r="V152" s="10"/>
      <c r="W152" s="10"/>
      <c r="X152" s="19">
        <f t="shared" ref="X152:X154" si="79">E152-R152</f>
        <v>0</v>
      </c>
      <c r="Y152" s="10"/>
      <c r="Z152" s="10"/>
    </row>
    <row r="153" spans="1:26" ht="16.5" customHeight="1" x14ac:dyDescent="0.2">
      <c r="A153" s="17">
        <v>122</v>
      </c>
      <c r="B153" s="18" t="s">
        <v>171</v>
      </c>
      <c r="C153" s="19">
        <f>'2024-25'!C153+'2025-26'!C153</f>
        <v>0</v>
      </c>
      <c r="D153" s="19">
        <f>'2024-25'!D153+'2025-26'!D153</f>
        <v>0</v>
      </c>
      <c r="E153" s="20">
        <f t="shared" si="77"/>
        <v>0</v>
      </c>
      <c r="F153" s="19">
        <f>'2024-25'!F153+'2025-26'!F153</f>
        <v>0</v>
      </c>
      <c r="G153" s="19">
        <f>'2024-25'!G153+'2025-26'!G153</f>
        <v>0</v>
      </c>
      <c r="H153" s="19">
        <f>'2024-25'!H153+'2025-26'!H153</f>
        <v>0</v>
      </c>
      <c r="I153" s="19">
        <f>'2024-25'!I153+'2025-26'!I153</f>
        <v>0</v>
      </c>
      <c r="J153" s="19">
        <f>'2024-25'!J153+'2025-26'!J153</f>
        <v>0</v>
      </c>
      <c r="K153" s="19">
        <f>'2024-25'!K153+'2025-26'!K153</f>
        <v>0</v>
      </c>
      <c r="L153" s="19">
        <f>'2024-25'!L153+'2025-26'!L153</f>
        <v>0</v>
      </c>
      <c r="M153" s="19">
        <f>'2024-25'!M153+'2025-26'!M153</f>
        <v>0</v>
      </c>
      <c r="N153" s="19">
        <f>'2024-25'!N153+'2025-26'!N153</f>
        <v>0</v>
      </c>
      <c r="O153" s="19">
        <f>'2024-25'!O153+'2025-26'!O153</f>
        <v>0</v>
      </c>
      <c r="P153" s="19">
        <f>'2024-25'!P153+'2025-26'!P153</f>
        <v>0</v>
      </c>
      <c r="Q153" s="19">
        <f>'2024-25'!Q153+'2025-26'!Q153</f>
        <v>0</v>
      </c>
      <c r="R153" s="20">
        <f t="shared" si="78"/>
        <v>0</v>
      </c>
      <c r="S153" s="19"/>
      <c r="T153" s="10"/>
      <c r="U153" s="10"/>
      <c r="V153" s="10"/>
      <c r="W153" s="10"/>
      <c r="X153" s="19">
        <f t="shared" si="79"/>
        <v>0</v>
      </c>
      <c r="Y153" s="10"/>
      <c r="Z153" s="10"/>
    </row>
    <row r="154" spans="1:26" ht="16.5" customHeight="1" x14ac:dyDescent="0.2">
      <c r="A154" s="17">
        <v>123</v>
      </c>
      <c r="B154" s="18" t="s">
        <v>172</v>
      </c>
      <c r="C154" s="19">
        <f>'2024-25'!C154+'2025-26'!C154</f>
        <v>0</v>
      </c>
      <c r="D154" s="19">
        <f>'2024-25'!D154+'2025-26'!D154</f>
        <v>0</v>
      </c>
      <c r="E154" s="20">
        <f t="shared" si="77"/>
        <v>0</v>
      </c>
      <c r="F154" s="19">
        <f>'2024-25'!F154+'2025-26'!F154</f>
        <v>0</v>
      </c>
      <c r="G154" s="19">
        <f>'2024-25'!G154+'2025-26'!G154</f>
        <v>0</v>
      </c>
      <c r="H154" s="19">
        <f>'2024-25'!H154+'2025-26'!H154</f>
        <v>0</v>
      </c>
      <c r="I154" s="19">
        <f>'2024-25'!I154+'2025-26'!I154</f>
        <v>0</v>
      </c>
      <c r="J154" s="19">
        <f>'2024-25'!J154+'2025-26'!J154</f>
        <v>0</v>
      </c>
      <c r="K154" s="19">
        <f>'2024-25'!K154+'2025-26'!K154</f>
        <v>0</v>
      </c>
      <c r="L154" s="19">
        <f>'2024-25'!L154+'2025-26'!L154</f>
        <v>0</v>
      </c>
      <c r="M154" s="19">
        <f>'2024-25'!M154+'2025-26'!M154</f>
        <v>0</v>
      </c>
      <c r="N154" s="19">
        <f>'2024-25'!N154+'2025-26'!N154</f>
        <v>0</v>
      </c>
      <c r="O154" s="19">
        <f>'2024-25'!O154+'2025-26'!O154</f>
        <v>0</v>
      </c>
      <c r="P154" s="19">
        <f>'2024-25'!P154+'2025-26'!P154</f>
        <v>0</v>
      </c>
      <c r="Q154" s="19">
        <f>'2024-25'!Q154+'2025-26'!Q154</f>
        <v>0</v>
      </c>
      <c r="R154" s="20">
        <f t="shared" si="78"/>
        <v>0</v>
      </c>
      <c r="S154" s="19"/>
      <c r="T154" s="10"/>
      <c r="U154" s="10"/>
      <c r="V154" s="10"/>
      <c r="W154" s="10"/>
      <c r="X154" s="19">
        <f t="shared" si="79"/>
        <v>0</v>
      </c>
      <c r="Y154" s="10"/>
      <c r="Z154" s="10"/>
    </row>
    <row r="155" spans="1:26" ht="16.5" customHeight="1" x14ac:dyDescent="0.2">
      <c r="A155" s="14"/>
      <c r="B155" s="15" t="s">
        <v>173</v>
      </c>
      <c r="C155" s="16">
        <f t="shared" ref="C155:R155" si="80">SUM(C156:C158)</f>
        <v>0</v>
      </c>
      <c r="D155" s="16">
        <f t="shared" si="80"/>
        <v>0</v>
      </c>
      <c r="E155" s="16">
        <f t="shared" si="80"/>
        <v>0</v>
      </c>
      <c r="F155" s="16">
        <f t="shared" si="80"/>
        <v>0</v>
      </c>
      <c r="G155" s="16">
        <f t="shared" si="80"/>
        <v>0</v>
      </c>
      <c r="H155" s="16">
        <f t="shared" si="80"/>
        <v>0</v>
      </c>
      <c r="I155" s="16">
        <f t="shared" si="80"/>
        <v>0</v>
      </c>
      <c r="J155" s="16">
        <f t="shared" si="80"/>
        <v>0</v>
      </c>
      <c r="K155" s="16">
        <f t="shared" si="80"/>
        <v>0</v>
      </c>
      <c r="L155" s="16">
        <f t="shared" si="80"/>
        <v>0</v>
      </c>
      <c r="M155" s="16">
        <f t="shared" si="80"/>
        <v>0</v>
      </c>
      <c r="N155" s="16">
        <f t="shared" si="80"/>
        <v>0</v>
      </c>
      <c r="O155" s="16">
        <f t="shared" si="80"/>
        <v>0</v>
      </c>
      <c r="P155" s="16">
        <f t="shared" si="80"/>
        <v>0</v>
      </c>
      <c r="Q155" s="16">
        <f t="shared" si="80"/>
        <v>0</v>
      </c>
      <c r="R155" s="16">
        <f t="shared" si="80"/>
        <v>0</v>
      </c>
      <c r="S155" s="16"/>
      <c r="T155" s="10"/>
      <c r="U155" s="10"/>
      <c r="V155" s="10"/>
      <c r="W155" s="10"/>
      <c r="X155" s="16">
        <f>SUM(X156:X158)</f>
        <v>0</v>
      </c>
      <c r="Y155" s="10"/>
      <c r="Z155" s="10"/>
    </row>
    <row r="156" spans="1:26" ht="16.5" customHeight="1" x14ac:dyDescent="0.2">
      <c r="A156" s="17">
        <v>124</v>
      </c>
      <c r="B156" s="18" t="s">
        <v>174</v>
      </c>
      <c r="C156" s="19">
        <f>'2024-25'!C156+'2025-26'!C156</f>
        <v>0</v>
      </c>
      <c r="D156" s="19">
        <f>'2024-25'!D156+'2025-26'!D156</f>
        <v>0</v>
      </c>
      <c r="E156" s="20">
        <f t="shared" ref="E156:E158" si="81">C156+D156</f>
        <v>0</v>
      </c>
      <c r="F156" s="19">
        <f>'2024-25'!F156+'2025-26'!F156</f>
        <v>0</v>
      </c>
      <c r="G156" s="19">
        <f>'2024-25'!G156+'2025-26'!G156</f>
        <v>0</v>
      </c>
      <c r="H156" s="19">
        <f>'2024-25'!H156+'2025-26'!H156</f>
        <v>0</v>
      </c>
      <c r="I156" s="19">
        <f>'2024-25'!I156+'2025-26'!I156</f>
        <v>0</v>
      </c>
      <c r="J156" s="19">
        <f>'2024-25'!J156+'2025-26'!J156</f>
        <v>0</v>
      </c>
      <c r="K156" s="19">
        <f>'2024-25'!K156+'2025-26'!K156</f>
        <v>0</v>
      </c>
      <c r="L156" s="19">
        <f>'2024-25'!L156+'2025-26'!L156</f>
        <v>0</v>
      </c>
      <c r="M156" s="19">
        <f>'2024-25'!M156+'2025-26'!M156</f>
        <v>0</v>
      </c>
      <c r="N156" s="19">
        <f>'2024-25'!N156+'2025-26'!N156</f>
        <v>0</v>
      </c>
      <c r="O156" s="19">
        <f>'2024-25'!O156+'2025-26'!O156</f>
        <v>0</v>
      </c>
      <c r="P156" s="19">
        <f>'2024-25'!P156+'2025-26'!P156</f>
        <v>0</v>
      </c>
      <c r="Q156" s="19">
        <f>'2024-25'!Q156+'2025-26'!Q156</f>
        <v>0</v>
      </c>
      <c r="R156" s="20">
        <f t="shared" ref="R156:R158" si="82">SUM(F156:Q156)</f>
        <v>0</v>
      </c>
      <c r="S156" s="19"/>
      <c r="T156" s="10"/>
      <c r="U156" s="10"/>
      <c r="V156" s="10"/>
      <c r="W156" s="10"/>
      <c r="X156" s="19">
        <f t="shared" ref="X156:X158" si="83">E156-R156</f>
        <v>0</v>
      </c>
      <c r="Y156" s="10"/>
      <c r="Z156" s="10"/>
    </row>
    <row r="157" spans="1:26" ht="16.5" customHeight="1" x14ac:dyDescent="0.2">
      <c r="A157" s="17">
        <v>125</v>
      </c>
      <c r="B157" s="18" t="s">
        <v>175</v>
      </c>
      <c r="C157" s="19">
        <f>'2024-25'!C157+'2025-26'!C157</f>
        <v>0</v>
      </c>
      <c r="D157" s="19">
        <f>'2024-25'!D157+'2025-26'!D157</f>
        <v>0</v>
      </c>
      <c r="E157" s="20">
        <f t="shared" si="81"/>
        <v>0</v>
      </c>
      <c r="F157" s="19">
        <f>'2024-25'!F157+'2025-26'!F157</f>
        <v>0</v>
      </c>
      <c r="G157" s="19">
        <f>'2024-25'!G157+'2025-26'!G157</f>
        <v>0</v>
      </c>
      <c r="H157" s="19">
        <f>'2024-25'!H157+'2025-26'!H157</f>
        <v>0</v>
      </c>
      <c r="I157" s="19">
        <f>'2024-25'!I157+'2025-26'!I157</f>
        <v>0</v>
      </c>
      <c r="J157" s="19">
        <f>'2024-25'!J157+'2025-26'!J157</f>
        <v>0</v>
      </c>
      <c r="K157" s="19">
        <f>'2024-25'!K157+'2025-26'!K157</f>
        <v>0</v>
      </c>
      <c r="L157" s="19">
        <f>'2024-25'!L157+'2025-26'!L157</f>
        <v>0</v>
      </c>
      <c r="M157" s="19">
        <f>'2024-25'!M157+'2025-26'!M157</f>
        <v>0</v>
      </c>
      <c r="N157" s="19">
        <f>'2024-25'!N157+'2025-26'!N157</f>
        <v>0</v>
      </c>
      <c r="O157" s="19">
        <f>'2024-25'!O157+'2025-26'!O157</f>
        <v>0</v>
      </c>
      <c r="P157" s="19">
        <f>'2024-25'!P157+'2025-26'!P157</f>
        <v>0</v>
      </c>
      <c r="Q157" s="19">
        <f>'2024-25'!Q157+'2025-26'!Q157</f>
        <v>0</v>
      </c>
      <c r="R157" s="20">
        <f t="shared" si="82"/>
        <v>0</v>
      </c>
      <c r="S157" s="19"/>
      <c r="T157" s="10"/>
      <c r="U157" s="10"/>
      <c r="V157" s="10"/>
      <c r="W157" s="10"/>
      <c r="X157" s="19">
        <f t="shared" si="83"/>
        <v>0</v>
      </c>
      <c r="Y157" s="10"/>
      <c r="Z157" s="10"/>
    </row>
    <row r="158" spans="1:26" ht="16.5" customHeight="1" x14ac:dyDescent="0.2">
      <c r="A158" s="17">
        <v>126</v>
      </c>
      <c r="B158" s="18" t="s">
        <v>176</v>
      </c>
      <c r="C158" s="19">
        <f>'2024-25'!C158+'2025-26'!C158</f>
        <v>0</v>
      </c>
      <c r="D158" s="19">
        <f>'2024-25'!D158+'2025-26'!D158</f>
        <v>0</v>
      </c>
      <c r="E158" s="20">
        <f t="shared" si="81"/>
        <v>0</v>
      </c>
      <c r="F158" s="19">
        <f>'2024-25'!F158+'2025-26'!F158</f>
        <v>0</v>
      </c>
      <c r="G158" s="19">
        <f>'2024-25'!G158+'2025-26'!G158</f>
        <v>0</v>
      </c>
      <c r="H158" s="19">
        <f>'2024-25'!H158+'2025-26'!H158</f>
        <v>0</v>
      </c>
      <c r="I158" s="19">
        <f>'2024-25'!I158+'2025-26'!I158</f>
        <v>0</v>
      </c>
      <c r="J158" s="19">
        <f>'2024-25'!J158+'2025-26'!J158</f>
        <v>0</v>
      </c>
      <c r="K158" s="19">
        <f>'2024-25'!K158+'2025-26'!K158</f>
        <v>0</v>
      </c>
      <c r="L158" s="19">
        <f>'2024-25'!L158+'2025-26'!L158</f>
        <v>0</v>
      </c>
      <c r="M158" s="19">
        <f>'2024-25'!M158+'2025-26'!M158</f>
        <v>0</v>
      </c>
      <c r="N158" s="19">
        <f>'2024-25'!N158+'2025-26'!N158</f>
        <v>0</v>
      </c>
      <c r="O158" s="19">
        <f>'2024-25'!O158+'2025-26'!O158</f>
        <v>0</v>
      </c>
      <c r="P158" s="19">
        <f>'2024-25'!P158+'2025-26'!P158</f>
        <v>0</v>
      </c>
      <c r="Q158" s="19">
        <f>'2024-25'!Q158+'2025-26'!Q158</f>
        <v>0</v>
      </c>
      <c r="R158" s="20">
        <f t="shared" si="82"/>
        <v>0</v>
      </c>
      <c r="S158" s="19"/>
      <c r="T158" s="10"/>
      <c r="U158" s="10"/>
      <c r="V158" s="10"/>
      <c r="W158" s="10"/>
      <c r="X158" s="19">
        <f t="shared" si="83"/>
        <v>0</v>
      </c>
      <c r="Y158" s="10"/>
      <c r="Z158" s="10"/>
    </row>
    <row r="159" spans="1:26" ht="16.5" customHeight="1" x14ac:dyDescent="0.2">
      <c r="A159" s="33" t="s">
        <v>177</v>
      </c>
      <c r="B159" s="34" t="s">
        <v>178</v>
      </c>
      <c r="C159" s="35">
        <f t="shared" ref="C159:R159" si="84">C160+C164+C172+C175+C179+C184+C186+C188+C189</f>
        <v>2054.65</v>
      </c>
      <c r="D159" s="35">
        <f t="shared" si="84"/>
        <v>0</v>
      </c>
      <c r="E159" s="35">
        <f t="shared" si="84"/>
        <v>2054.65</v>
      </c>
      <c r="F159" s="35">
        <f t="shared" si="84"/>
        <v>1537.93</v>
      </c>
      <c r="G159" s="35">
        <f t="shared" si="84"/>
        <v>324.67999999999995</v>
      </c>
      <c r="H159" s="35">
        <f t="shared" si="84"/>
        <v>30.45</v>
      </c>
      <c r="I159" s="35">
        <f t="shared" si="84"/>
        <v>0</v>
      </c>
      <c r="J159" s="35">
        <f t="shared" si="84"/>
        <v>58.32</v>
      </c>
      <c r="K159" s="35">
        <f t="shared" si="84"/>
        <v>0</v>
      </c>
      <c r="L159" s="35">
        <f t="shared" si="84"/>
        <v>0</v>
      </c>
      <c r="M159" s="35">
        <f t="shared" si="84"/>
        <v>103.27</v>
      </c>
      <c r="N159" s="35">
        <f t="shared" si="84"/>
        <v>0</v>
      </c>
      <c r="O159" s="35">
        <f t="shared" si="84"/>
        <v>0</v>
      </c>
      <c r="P159" s="35">
        <f t="shared" si="84"/>
        <v>0</v>
      </c>
      <c r="Q159" s="35">
        <f t="shared" si="84"/>
        <v>0</v>
      </c>
      <c r="R159" s="35">
        <f t="shared" si="84"/>
        <v>2054.65</v>
      </c>
      <c r="S159" s="35"/>
      <c r="T159" s="10"/>
      <c r="U159" s="10"/>
      <c r="V159" s="10"/>
      <c r="W159" s="10"/>
      <c r="X159" s="35">
        <f>X160+X164+X172+X175+X179+X184+X186+X188+X189</f>
        <v>0</v>
      </c>
      <c r="Y159" s="10"/>
      <c r="Z159" s="10"/>
    </row>
    <row r="160" spans="1:26" ht="16.5" customHeight="1" x14ac:dyDescent="0.2">
      <c r="A160" s="14"/>
      <c r="B160" s="15" t="s">
        <v>179</v>
      </c>
      <c r="C160" s="16">
        <f t="shared" ref="C160:R160" si="85">SUM(C161:C163)</f>
        <v>119.65</v>
      </c>
      <c r="D160" s="16">
        <f t="shared" si="85"/>
        <v>0</v>
      </c>
      <c r="E160" s="16">
        <f t="shared" si="85"/>
        <v>119.65</v>
      </c>
      <c r="F160" s="16">
        <f t="shared" si="85"/>
        <v>0</v>
      </c>
      <c r="G160" s="16">
        <f t="shared" si="85"/>
        <v>74.349999999999994</v>
      </c>
      <c r="H160" s="16">
        <f t="shared" si="85"/>
        <v>6.0699999999999994</v>
      </c>
      <c r="I160" s="16">
        <f t="shared" si="85"/>
        <v>0</v>
      </c>
      <c r="J160" s="16">
        <f t="shared" si="85"/>
        <v>13.58</v>
      </c>
      <c r="K160" s="16">
        <f t="shared" si="85"/>
        <v>0</v>
      </c>
      <c r="L160" s="16">
        <f t="shared" si="85"/>
        <v>0</v>
      </c>
      <c r="M160" s="16">
        <f t="shared" si="85"/>
        <v>25.650000000000002</v>
      </c>
      <c r="N160" s="16">
        <f t="shared" si="85"/>
        <v>0</v>
      </c>
      <c r="O160" s="16">
        <f t="shared" si="85"/>
        <v>0</v>
      </c>
      <c r="P160" s="16">
        <f t="shared" si="85"/>
        <v>0</v>
      </c>
      <c r="Q160" s="16">
        <f t="shared" si="85"/>
        <v>0</v>
      </c>
      <c r="R160" s="16">
        <f t="shared" si="85"/>
        <v>119.65</v>
      </c>
      <c r="S160" s="16"/>
      <c r="T160" s="10"/>
      <c r="U160" s="10"/>
      <c r="V160" s="10"/>
      <c r="W160" s="10"/>
      <c r="X160" s="16">
        <f>SUM(X161:X163)</f>
        <v>0</v>
      </c>
      <c r="Y160" s="10"/>
      <c r="Z160" s="10"/>
    </row>
    <row r="161" spans="1:26" ht="16.5" customHeight="1" x14ac:dyDescent="0.2">
      <c r="A161" s="17">
        <v>127</v>
      </c>
      <c r="B161" s="18" t="s">
        <v>180</v>
      </c>
      <c r="C161" s="19">
        <f>'2024-25'!C161+'2025-26'!C161</f>
        <v>108.25</v>
      </c>
      <c r="D161" s="19">
        <f>'2024-25'!D161+'2025-26'!D161</f>
        <v>0</v>
      </c>
      <c r="E161" s="20">
        <f t="shared" ref="E161:E163" si="86">C161+D161</f>
        <v>108.25</v>
      </c>
      <c r="F161" s="19">
        <f>'2024-25'!F161+'2025-26'!F161</f>
        <v>0</v>
      </c>
      <c r="G161" s="41">
        <f>'2024-25'!G161+'2025-26'!G161</f>
        <v>66.55</v>
      </c>
      <c r="H161" s="19">
        <f>'2024-25'!H161+'2025-26'!H161</f>
        <v>5.47</v>
      </c>
      <c r="I161" s="19">
        <f>'2024-25'!I161+'2025-26'!I161</f>
        <v>0</v>
      </c>
      <c r="J161" s="19">
        <f>'2024-25'!J161+'2025-26'!J161</f>
        <v>12.38</v>
      </c>
      <c r="K161" s="19">
        <f>'2024-25'!K161+'2025-26'!K161</f>
        <v>0</v>
      </c>
      <c r="L161" s="19">
        <f>'2024-25'!L161+'2025-26'!L161</f>
        <v>0</v>
      </c>
      <c r="M161" s="19">
        <f>'2024-25'!M161+'2025-26'!M161</f>
        <v>23.85</v>
      </c>
      <c r="N161" s="19">
        <f>'2024-25'!N161+'2025-26'!N161</f>
        <v>0</v>
      </c>
      <c r="O161" s="19">
        <f>'2024-25'!O161+'2025-26'!O161</f>
        <v>0</v>
      </c>
      <c r="P161" s="19">
        <f>'2024-25'!P161+'2025-26'!P161</f>
        <v>0</v>
      </c>
      <c r="Q161" s="19">
        <f>'2024-25'!Q161+'2025-26'!Q161</f>
        <v>0</v>
      </c>
      <c r="R161" s="20">
        <f t="shared" ref="R161:R163" si="87">SUM(F161:Q161)</f>
        <v>108.25</v>
      </c>
      <c r="S161" s="42"/>
      <c r="T161" s="10"/>
      <c r="U161" s="10"/>
      <c r="V161" s="10"/>
      <c r="W161" s="10"/>
      <c r="X161" s="19">
        <f t="shared" ref="X161:X163" si="88">E161-R161</f>
        <v>0</v>
      </c>
      <c r="Y161" s="10"/>
      <c r="Z161" s="10"/>
    </row>
    <row r="162" spans="1:26" ht="16.5" customHeight="1" x14ac:dyDescent="0.2">
      <c r="A162" s="17">
        <v>128</v>
      </c>
      <c r="B162" s="18" t="s">
        <v>182</v>
      </c>
      <c r="C162" s="19">
        <f>'2024-25'!C162+'2025-26'!C162</f>
        <v>11.4</v>
      </c>
      <c r="D162" s="19">
        <f>'2024-25'!D162+'2025-26'!D162</f>
        <v>0</v>
      </c>
      <c r="E162" s="20">
        <f t="shared" si="86"/>
        <v>11.4</v>
      </c>
      <c r="F162" s="19">
        <f>'2024-25'!F162+'2025-26'!F162</f>
        <v>0</v>
      </c>
      <c r="G162" s="19">
        <f>'2024-25'!G162+'2025-26'!G162</f>
        <v>7.8</v>
      </c>
      <c r="H162" s="19">
        <f>'2024-25'!H162+'2025-26'!H162</f>
        <v>0.6</v>
      </c>
      <c r="I162" s="19">
        <f>'2024-25'!I162+'2025-26'!I162</f>
        <v>0</v>
      </c>
      <c r="J162" s="19">
        <f>'2024-25'!J162+'2025-26'!J162</f>
        <v>1.2</v>
      </c>
      <c r="K162" s="19">
        <f>'2024-25'!K162+'2025-26'!K162</f>
        <v>0</v>
      </c>
      <c r="L162" s="19">
        <f>'2024-25'!L162+'2025-26'!L162</f>
        <v>0</v>
      </c>
      <c r="M162" s="19">
        <f>'2024-25'!M162+'2025-26'!M162</f>
        <v>1.8</v>
      </c>
      <c r="N162" s="19">
        <f>'2024-25'!N162+'2025-26'!N162</f>
        <v>0</v>
      </c>
      <c r="O162" s="19">
        <f>'2024-25'!O162+'2025-26'!O162</f>
        <v>0</v>
      </c>
      <c r="P162" s="19">
        <f>'2024-25'!P162+'2025-26'!P162</f>
        <v>0</v>
      </c>
      <c r="Q162" s="19">
        <f>'2024-25'!Q162+'2025-26'!Q162</f>
        <v>0</v>
      </c>
      <c r="R162" s="20">
        <f t="shared" si="87"/>
        <v>11.4</v>
      </c>
      <c r="S162" s="42"/>
      <c r="T162" s="10"/>
      <c r="U162" s="10"/>
      <c r="V162" s="10"/>
      <c r="W162" s="10"/>
      <c r="X162" s="19">
        <f t="shared" si="88"/>
        <v>0</v>
      </c>
      <c r="Y162" s="10"/>
      <c r="Z162" s="10"/>
    </row>
    <row r="163" spans="1:26" ht="16.5" customHeight="1" x14ac:dyDescent="0.2">
      <c r="A163" s="17">
        <v>129</v>
      </c>
      <c r="B163" s="18" t="s">
        <v>184</v>
      </c>
      <c r="C163" s="19">
        <f>'2024-25'!C163+'2025-26'!C163</f>
        <v>0</v>
      </c>
      <c r="D163" s="19">
        <f>'2024-25'!D163+'2025-26'!D163</f>
        <v>0</v>
      </c>
      <c r="E163" s="20">
        <f t="shared" si="86"/>
        <v>0</v>
      </c>
      <c r="F163" s="19">
        <f>'2024-25'!F163+'2025-26'!F163</f>
        <v>0</v>
      </c>
      <c r="G163" s="19">
        <f>'2024-25'!G163+'2025-26'!G163</f>
        <v>0</v>
      </c>
      <c r="H163" s="19">
        <f>'2024-25'!H163+'2025-26'!H163</f>
        <v>0</v>
      </c>
      <c r="I163" s="19">
        <f>'2024-25'!I163+'2025-26'!I163</f>
        <v>0</v>
      </c>
      <c r="J163" s="19">
        <f>'2024-25'!J163+'2025-26'!J163</f>
        <v>0</v>
      </c>
      <c r="K163" s="19">
        <f>'2024-25'!K163+'2025-26'!K163</f>
        <v>0</v>
      </c>
      <c r="L163" s="19">
        <f>'2024-25'!L163+'2025-26'!L163</f>
        <v>0</v>
      </c>
      <c r="M163" s="19">
        <f>'2024-25'!M163+'2025-26'!M163</f>
        <v>0</v>
      </c>
      <c r="N163" s="19">
        <f>'2024-25'!N163+'2025-26'!N163</f>
        <v>0</v>
      </c>
      <c r="O163" s="19">
        <f>'2024-25'!O163+'2025-26'!O163</f>
        <v>0</v>
      </c>
      <c r="P163" s="19">
        <f>'2024-25'!P163+'2025-26'!P163</f>
        <v>0</v>
      </c>
      <c r="Q163" s="19">
        <f>'2024-25'!Q163+'2025-26'!Q163</f>
        <v>0</v>
      </c>
      <c r="R163" s="20">
        <f t="shared" si="87"/>
        <v>0</v>
      </c>
      <c r="S163" s="19"/>
      <c r="T163" s="10"/>
      <c r="U163" s="10"/>
      <c r="V163" s="10"/>
      <c r="W163" s="10"/>
      <c r="X163" s="19">
        <f t="shared" si="88"/>
        <v>0</v>
      </c>
      <c r="Y163" s="10"/>
      <c r="Z163" s="10"/>
    </row>
    <row r="164" spans="1:26" ht="16.5" customHeight="1" x14ac:dyDescent="0.2">
      <c r="A164" s="14"/>
      <c r="B164" s="15" t="s">
        <v>185</v>
      </c>
      <c r="C164" s="16">
        <f t="shared" ref="C164:R164" si="89">SUM(C165:C171)</f>
        <v>273.13</v>
      </c>
      <c r="D164" s="16">
        <f t="shared" si="89"/>
        <v>0</v>
      </c>
      <c r="E164" s="16">
        <f t="shared" si="89"/>
        <v>273.13</v>
      </c>
      <c r="F164" s="16">
        <f t="shared" si="89"/>
        <v>53</v>
      </c>
      <c r="G164" s="16">
        <f t="shared" si="89"/>
        <v>133.81</v>
      </c>
      <c r="H164" s="16">
        <f t="shared" si="89"/>
        <v>11.86</v>
      </c>
      <c r="I164" s="16">
        <f t="shared" si="89"/>
        <v>0</v>
      </c>
      <c r="J164" s="16">
        <f t="shared" si="89"/>
        <v>26.700000000000003</v>
      </c>
      <c r="K164" s="16">
        <f t="shared" si="89"/>
        <v>0</v>
      </c>
      <c r="L164" s="16">
        <f t="shared" si="89"/>
        <v>0</v>
      </c>
      <c r="M164" s="16">
        <f t="shared" si="89"/>
        <v>47.76</v>
      </c>
      <c r="N164" s="16">
        <f t="shared" si="89"/>
        <v>0</v>
      </c>
      <c r="O164" s="16">
        <f t="shared" si="89"/>
        <v>0</v>
      </c>
      <c r="P164" s="16">
        <f t="shared" si="89"/>
        <v>0</v>
      </c>
      <c r="Q164" s="16">
        <f t="shared" si="89"/>
        <v>0</v>
      </c>
      <c r="R164" s="16">
        <f t="shared" si="89"/>
        <v>273.13000000000005</v>
      </c>
      <c r="S164" s="16"/>
      <c r="T164" s="10"/>
      <c r="U164" s="10"/>
      <c r="V164" s="10"/>
      <c r="W164" s="10"/>
      <c r="X164" s="16">
        <f>SUM(X165:X171)</f>
        <v>0</v>
      </c>
      <c r="Y164" s="10"/>
      <c r="Z164" s="10"/>
    </row>
    <row r="165" spans="1:26" ht="16.5" customHeight="1" x14ac:dyDescent="0.2">
      <c r="A165" s="17">
        <v>130</v>
      </c>
      <c r="B165" s="18" t="s">
        <v>186</v>
      </c>
      <c r="C165" s="19">
        <f>'2024-25'!C165+'2025-26'!C165</f>
        <v>189.95</v>
      </c>
      <c r="D165" s="19">
        <f>'2024-25'!D165+'2025-26'!D165</f>
        <v>0</v>
      </c>
      <c r="E165" s="20">
        <f t="shared" ref="E165:E171" si="90">C165+D165</f>
        <v>189.95</v>
      </c>
      <c r="F165" s="19">
        <f>'2024-25'!F165+'2025-26'!F165</f>
        <v>53</v>
      </c>
      <c r="G165" s="19">
        <f>'2024-25'!G165+'2025-26'!G165</f>
        <v>81.75</v>
      </c>
      <c r="H165" s="19">
        <f>'2024-25'!H165+'2025-26'!H165</f>
        <v>6.24</v>
      </c>
      <c r="I165" s="19">
        <f>'2024-25'!I165+'2025-26'!I165</f>
        <v>0</v>
      </c>
      <c r="J165" s="19">
        <f>'2024-25'!J165+'2025-26'!J165</f>
        <v>15.36</v>
      </c>
      <c r="K165" s="19">
        <f>'2024-25'!K165+'2025-26'!K165</f>
        <v>0</v>
      </c>
      <c r="L165" s="19">
        <f>'2024-25'!L165+'2025-26'!L165</f>
        <v>0</v>
      </c>
      <c r="M165" s="19">
        <f>'2024-25'!M165+'2025-26'!M165</f>
        <v>33.6</v>
      </c>
      <c r="N165" s="19">
        <f>'2024-25'!N165+'2025-26'!N165</f>
        <v>0</v>
      </c>
      <c r="O165" s="19">
        <f>'2024-25'!O165+'2025-26'!O165</f>
        <v>0</v>
      </c>
      <c r="P165" s="19">
        <f>'2024-25'!P165+'2025-26'!P165</f>
        <v>0</v>
      </c>
      <c r="Q165" s="19">
        <f>'2024-25'!Q165+'2025-26'!Q165</f>
        <v>0</v>
      </c>
      <c r="R165" s="20">
        <f t="shared" ref="R165:R171" si="91">SUM(F165:Q165)</f>
        <v>189.95000000000002</v>
      </c>
      <c r="S165" s="43"/>
      <c r="T165" s="10"/>
      <c r="U165" s="10"/>
      <c r="V165" s="10"/>
      <c r="W165" s="10"/>
      <c r="X165" s="19">
        <f t="shared" ref="X165:X171" si="92">E165-R165</f>
        <v>0</v>
      </c>
      <c r="Y165" s="10"/>
      <c r="Z165" s="10"/>
    </row>
    <row r="166" spans="1:26" ht="16.5" customHeight="1" x14ac:dyDescent="0.2">
      <c r="A166" s="17">
        <v>131</v>
      </c>
      <c r="B166" s="18" t="s">
        <v>188</v>
      </c>
      <c r="C166" s="19">
        <f>'2024-25'!C166+'2025-26'!C166</f>
        <v>12.3</v>
      </c>
      <c r="D166" s="19">
        <f>'2024-25'!D166+'2025-26'!D166</f>
        <v>0</v>
      </c>
      <c r="E166" s="20">
        <f t="shared" si="90"/>
        <v>12.3</v>
      </c>
      <c r="F166" s="19">
        <f>'2024-25'!F166+'2025-26'!F166</f>
        <v>0</v>
      </c>
      <c r="G166" s="30">
        <f>'2024-25'!G166+'2025-26'!G166</f>
        <v>7.5</v>
      </c>
      <c r="H166" s="30">
        <f>'2024-25'!H166+'2025-26'!H166</f>
        <v>0.5</v>
      </c>
      <c r="I166" s="30">
        <f>'2024-25'!I166+'2025-26'!I166</f>
        <v>0</v>
      </c>
      <c r="J166" s="30">
        <f>'2024-25'!J166+'2025-26'!J166</f>
        <v>2.5</v>
      </c>
      <c r="K166" s="30">
        <f>'2024-25'!K166+'2025-26'!K166</f>
        <v>0</v>
      </c>
      <c r="L166" s="30">
        <f>'2024-25'!L166+'2025-26'!L166</f>
        <v>0</v>
      </c>
      <c r="M166" s="30">
        <f>'2024-25'!M166+'2025-26'!M166</f>
        <v>1.8</v>
      </c>
      <c r="N166" s="19">
        <f>'2024-25'!N166+'2025-26'!N166</f>
        <v>0</v>
      </c>
      <c r="O166" s="19">
        <f>'2024-25'!O166+'2025-26'!O166</f>
        <v>0</v>
      </c>
      <c r="P166" s="19">
        <f>'2024-25'!P166+'2025-26'!P166</f>
        <v>0</v>
      </c>
      <c r="Q166" s="19">
        <f>'2024-25'!Q166+'2025-26'!Q166</f>
        <v>0</v>
      </c>
      <c r="R166" s="20">
        <f t="shared" si="91"/>
        <v>12.3</v>
      </c>
      <c r="S166" s="44"/>
      <c r="T166" s="10"/>
      <c r="U166" s="10"/>
      <c r="V166" s="10"/>
      <c r="W166" s="10"/>
      <c r="X166" s="19">
        <f t="shared" si="92"/>
        <v>0</v>
      </c>
      <c r="Y166" s="10"/>
      <c r="Z166" s="10"/>
    </row>
    <row r="167" spans="1:26" ht="16.5" customHeight="1" x14ac:dyDescent="0.2">
      <c r="A167" s="17">
        <v>132</v>
      </c>
      <c r="B167" s="18" t="s">
        <v>190</v>
      </c>
      <c r="C167" s="19">
        <f>'2024-25'!C167+'2025-26'!C167</f>
        <v>4</v>
      </c>
      <c r="D167" s="19">
        <f>'2024-25'!D167+'2025-26'!D167</f>
        <v>0</v>
      </c>
      <c r="E167" s="20">
        <f t="shared" si="90"/>
        <v>4</v>
      </c>
      <c r="F167" s="19">
        <f>'2024-25'!F167+'2025-26'!F167</f>
        <v>0</v>
      </c>
      <c r="G167" s="19">
        <f>'2024-25'!G167+'2025-26'!G167</f>
        <v>1</v>
      </c>
      <c r="H167" s="19">
        <f>'2024-25'!H167+'2025-26'!H167</f>
        <v>1</v>
      </c>
      <c r="I167" s="19">
        <f>'2024-25'!I167+'2025-26'!I167</f>
        <v>0</v>
      </c>
      <c r="J167" s="19">
        <f>'2024-25'!J167+'2025-26'!J167</f>
        <v>1</v>
      </c>
      <c r="K167" s="19">
        <f>'2024-25'!K167+'2025-26'!K167</f>
        <v>0</v>
      </c>
      <c r="L167" s="19">
        <f>'2024-25'!L167+'2025-26'!L167</f>
        <v>0</v>
      </c>
      <c r="M167" s="19">
        <f>'2024-25'!M167+'2025-26'!M167</f>
        <v>1</v>
      </c>
      <c r="N167" s="19">
        <f>'2024-25'!N167+'2025-26'!N167</f>
        <v>0</v>
      </c>
      <c r="O167" s="19">
        <f>'2024-25'!O167+'2025-26'!O167</f>
        <v>0</v>
      </c>
      <c r="P167" s="19">
        <f>'2024-25'!P167+'2025-26'!P167</f>
        <v>0</v>
      </c>
      <c r="Q167" s="19">
        <f>'2024-25'!Q167+'2025-26'!Q167</f>
        <v>0</v>
      </c>
      <c r="R167" s="20">
        <f t="shared" si="91"/>
        <v>4</v>
      </c>
      <c r="S167" s="42"/>
      <c r="T167" s="10"/>
      <c r="U167" s="10"/>
      <c r="V167" s="10"/>
      <c r="W167" s="10"/>
      <c r="X167" s="19">
        <f t="shared" si="92"/>
        <v>0</v>
      </c>
      <c r="Y167" s="10"/>
      <c r="Z167" s="10"/>
    </row>
    <row r="168" spans="1:26" ht="16.5" customHeight="1" x14ac:dyDescent="0.2">
      <c r="A168" s="17">
        <v>133</v>
      </c>
      <c r="B168" s="18" t="s">
        <v>192</v>
      </c>
      <c r="C168" s="19">
        <f>'2024-25'!C168+'2025-26'!C168</f>
        <v>0</v>
      </c>
      <c r="D168" s="19">
        <f>'2024-25'!D168+'2025-26'!D168</f>
        <v>0</v>
      </c>
      <c r="E168" s="20">
        <f t="shared" si="90"/>
        <v>0</v>
      </c>
      <c r="F168" s="19">
        <f>'2024-25'!F168+'2025-26'!F168</f>
        <v>0</v>
      </c>
      <c r="G168" s="19">
        <f>'2024-25'!G168+'2025-26'!G168</f>
        <v>0</v>
      </c>
      <c r="H168" s="19">
        <f>'2024-25'!H168+'2025-26'!H168</f>
        <v>0</v>
      </c>
      <c r="I168" s="19">
        <f>'2024-25'!I168+'2025-26'!I168</f>
        <v>0</v>
      </c>
      <c r="J168" s="19">
        <f>'2024-25'!J168+'2025-26'!J168</f>
        <v>0</v>
      </c>
      <c r="K168" s="19">
        <f>'2024-25'!K168+'2025-26'!K168</f>
        <v>0</v>
      </c>
      <c r="L168" s="19">
        <f>'2024-25'!L168+'2025-26'!L168</f>
        <v>0</v>
      </c>
      <c r="M168" s="19">
        <f>'2024-25'!M168+'2025-26'!M168</f>
        <v>0</v>
      </c>
      <c r="N168" s="19">
        <f>'2024-25'!N168+'2025-26'!N168</f>
        <v>0</v>
      </c>
      <c r="O168" s="19">
        <f>'2024-25'!O168+'2025-26'!O168</f>
        <v>0</v>
      </c>
      <c r="P168" s="19">
        <f>'2024-25'!P168+'2025-26'!P168</f>
        <v>0</v>
      </c>
      <c r="Q168" s="19">
        <f>'2024-25'!Q168+'2025-26'!Q168</f>
        <v>0</v>
      </c>
      <c r="R168" s="20">
        <f t="shared" si="91"/>
        <v>0</v>
      </c>
      <c r="S168" s="19"/>
      <c r="T168" s="10"/>
      <c r="U168" s="10"/>
      <c r="V168" s="10"/>
      <c r="W168" s="10"/>
      <c r="X168" s="19">
        <f t="shared" si="92"/>
        <v>0</v>
      </c>
      <c r="Y168" s="10"/>
      <c r="Z168" s="10"/>
    </row>
    <row r="169" spans="1:26" ht="16.5" customHeight="1" x14ac:dyDescent="0.2">
      <c r="A169" s="17">
        <v>134</v>
      </c>
      <c r="B169" s="18" t="s">
        <v>193</v>
      </c>
      <c r="C169" s="19">
        <f>'2024-25'!C169+'2025-26'!C169</f>
        <v>59.28</v>
      </c>
      <c r="D169" s="19">
        <f>'2024-25'!D169+'2025-26'!D169</f>
        <v>0</v>
      </c>
      <c r="E169" s="20">
        <f t="shared" si="90"/>
        <v>59.28</v>
      </c>
      <c r="F169" s="19">
        <f>'2024-25'!F169+'2025-26'!F169</f>
        <v>0</v>
      </c>
      <c r="G169" s="30">
        <f>'2024-25'!G169+'2025-26'!G169</f>
        <v>40.56</v>
      </c>
      <c r="H169" s="30">
        <f>'2024-25'!H169+'2025-26'!H169</f>
        <v>3.12</v>
      </c>
      <c r="I169" s="30">
        <f>'2024-25'!I169+'2025-26'!I169</f>
        <v>0</v>
      </c>
      <c r="J169" s="30">
        <f>'2024-25'!J169+'2025-26'!J169</f>
        <v>6.24</v>
      </c>
      <c r="K169" s="30">
        <f>'2024-25'!K169+'2025-26'!K169</f>
        <v>0</v>
      </c>
      <c r="L169" s="30">
        <f>'2024-25'!L169+'2025-26'!L169</f>
        <v>0</v>
      </c>
      <c r="M169" s="30">
        <f>'2024-25'!M169+'2025-26'!M169</f>
        <v>9.36</v>
      </c>
      <c r="N169" s="19">
        <f>'2024-25'!N169+'2025-26'!N169</f>
        <v>0</v>
      </c>
      <c r="O169" s="19">
        <f>'2024-25'!O169+'2025-26'!O169</f>
        <v>0</v>
      </c>
      <c r="P169" s="19">
        <f>'2024-25'!P169+'2025-26'!P169</f>
        <v>0</v>
      </c>
      <c r="Q169" s="19">
        <f>'2024-25'!Q169+'2025-26'!Q169</f>
        <v>0</v>
      </c>
      <c r="R169" s="20">
        <f t="shared" si="91"/>
        <v>59.28</v>
      </c>
      <c r="S169" s="42"/>
      <c r="T169" s="10"/>
      <c r="U169" s="10"/>
      <c r="V169" s="10"/>
      <c r="W169" s="10"/>
      <c r="X169" s="19">
        <f t="shared" si="92"/>
        <v>0</v>
      </c>
      <c r="Y169" s="10"/>
      <c r="Z169" s="10"/>
    </row>
    <row r="170" spans="1:26" ht="16.5" customHeight="1" x14ac:dyDescent="0.2">
      <c r="A170" s="17">
        <v>135</v>
      </c>
      <c r="B170" s="18" t="s">
        <v>195</v>
      </c>
      <c r="C170" s="19">
        <f>'2024-25'!C170+'2025-26'!C170</f>
        <v>7.6</v>
      </c>
      <c r="D170" s="19">
        <f>'2024-25'!D170+'2025-26'!D170</f>
        <v>0</v>
      </c>
      <c r="E170" s="20">
        <f t="shared" si="90"/>
        <v>7.6</v>
      </c>
      <c r="F170" s="19">
        <f>'2024-25'!F170+'2025-26'!F170</f>
        <v>0</v>
      </c>
      <c r="G170" s="19">
        <f>'2024-25'!G170+'2025-26'!G170</f>
        <v>3</v>
      </c>
      <c r="H170" s="19">
        <f>'2024-25'!H170+'2025-26'!H170</f>
        <v>1</v>
      </c>
      <c r="I170" s="19">
        <f>'2024-25'!I170+'2025-26'!I170</f>
        <v>0</v>
      </c>
      <c r="J170" s="19">
        <f>'2024-25'!J170+'2025-26'!J170</f>
        <v>1.6</v>
      </c>
      <c r="K170" s="19">
        <f>'2024-25'!K170+'2025-26'!K170</f>
        <v>0</v>
      </c>
      <c r="L170" s="19">
        <f>'2024-25'!L170+'2025-26'!L170</f>
        <v>0</v>
      </c>
      <c r="M170" s="19">
        <f>'2024-25'!M170+'2025-26'!M170</f>
        <v>2</v>
      </c>
      <c r="N170" s="19">
        <f>'2024-25'!N170+'2025-26'!N170</f>
        <v>0</v>
      </c>
      <c r="O170" s="19">
        <f>'2024-25'!O170+'2025-26'!O170</f>
        <v>0</v>
      </c>
      <c r="P170" s="19">
        <f>'2024-25'!P170+'2025-26'!P170</f>
        <v>0</v>
      </c>
      <c r="Q170" s="19">
        <f>'2024-25'!Q170+'2025-26'!Q170</f>
        <v>0</v>
      </c>
      <c r="R170" s="20">
        <f t="shared" si="91"/>
        <v>7.6</v>
      </c>
      <c r="S170" s="19"/>
      <c r="T170" s="10"/>
      <c r="U170" s="10"/>
      <c r="V170" s="10"/>
      <c r="W170" s="10"/>
      <c r="X170" s="19">
        <f t="shared" si="92"/>
        <v>0</v>
      </c>
      <c r="Y170" s="10"/>
      <c r="Z170" s="10"/>
    </row>
    <row r="171" spans="1:26" ht="16.5" customHeight="1" x14ac:dyDescent="0.2">
      <c r="A171" s="17">
        <v>136</v>
      </c>
      <c r="B171" s="18" t="s">
        <v>196</v>
      </c>
      <c r="C171" s="19">
        <f>'2024-25'!C171+'2025-26'!C171</f>
        <v>0</v>
      </c>
      <c r="D171" s="19">
        <f>'2024-25'!D171+'2025-26'!D171</f>
        <v>0</v>
      </c>
      <c r="E171" s="20">
        <f t="shared" si="90"/>
        <v>0</v>
      </c>
      <c r="F171" s="19">
        <f>'2024-25'!F171+'2025-26'!F171</f>
        <v>0</v>
      </c>
      <c r="G171" s="19">
        <f>'2024-25'!G171+'2025-26'!G171</f>
        <v>0</v>
      </c>
      <c r="H171" s="19">
        <f>'2024-25'!H171+'2025-26'!H171</f>
        <v>0</v>
      </c>
      <c r="I171" s="19">
        <f>'2024-25'!I171+'2025-26'!I171</f>
        <v>0</v>
      </c>
      <c r="J171" s="19">
        <f>'2024-25'!J171+'2025-26'!J171</f>
        <v>0</v>
      </c>
      <c r="K171" s="19">
        <f>'2024-25'!K171+'2025-26'!K171</f>
        <v>0</v>
      </c>
      <c r="L171" s="19">
        <f>'2024-25'!L171+'2025-26'!L171</f>
        <v>0</v>
      </c>
      <c r="M171" s="19">
        <f>'2024-25'!M171+'2025-26'!M171</f>
        <v>0</v>
      </c>
      <c r="N171" s="19">
        <f>'2024-25'!N171+'2025-26'!N171</f>
        <v>0</v>
      </c>
      <c r="O171" s="19">
        <f>'2024-25'!O171+'2025-26'!O171</f>
        <v>0</v>
      </c>
      <c r="P171" s="19">
        <f>'2024-25'!P171+'2025-26'!P171</f>
        <v>0</v>
      </c>
      <c r="Q171" s="19">
        <f>'2024-25'!Q171+'2025-26'!Q171</f>
        <v>0</v>
      </c>
      <c r="R171" s="20">
        <f t="shared" si="91"/>
        <v>0</v>
      </c>
      <c r="S171" s="19"/>
      <c r="T171" s="10"/>
      <c r="U171" s="10"/>
      <c r="V171" s="10"/>
      <c r="W171" s="10"/>
      <c r="X171" s="19">
        <f t="shared" si="92"/>
        <v>0</v>
      </c>
      <c r="Y171" s="10"/>
      <c r="Z171" s="10"/>
    </row>
    <row r="172" spans="1:26" ht="16.5" customHeight="1" x14ac:dyDescent="0.2">
      <c r="A172" s="14"/>
      <c r="B172" s="15" t="s">
        <v>197</v>
      </c>
      <c r="C172" s="16">
        <f t="shared" ref="C172:R172" si="93">C173+C174</f>
        <v>143.23000000000002</v>
      </c>
      <c r="D172" s="16">
        <f t="shared" si="93"/>
        <v>0</v>
      </c>
      <c r="E172" s="16">
        <f t="shared" si="93"/>
        <v>143.23000000000002</v>
      </c>
      <c r="F172" s="16">
        <f t="shared" si="93"/>
        <v>35.230000000000004</v>
      </c>
      <c r="G172" s="16">
        <f t="shared" si="93"/>
        <v>78</v>
      </c>
      <c r="H172" s="16">
        <f t="shared" si="93"/>
        <v>6</v>
      </c>
      <c r="I172" s="16">
        <f t="shared" si="93"/>
        <v>0</v>
      </c>
      <c r="J172" s="16">
        <f t="shared" si="93"/>
        <v>6</v>
      </c>
      <c r="K172" s="16">
        <f t="shared" si="93"/>
        <v>0</v>
      </c>
      <c r="L172" s="16">
        <f t="shared" si="93"/>
        <v>0</v>
      </c>
      <c r="M172" s="16">
        <f t="shared" si="93"/>
        <v>18</v>
      </c>
      <c r="N172" s="16">
        <f t="shared" si="93"/>
        <v>0</v>
      </c>
      <c r="O172" s="16">
        <f t="shared" si="93"/>
        <v>0</v>
      </c>
      <c r="P172" s="16">
        <f t="shared" si="93"/>
        <v>0</v>
      </c>
      <c r="Q172" s="16">
        <f t="shared" si="93"/>
        <v>0</v>
      </c>
      <c r="R172" s="16">
        <f t="shared" si="93"/>
        <v>143.23000000000002</v>
      </c>
      <c r="S172" s="16"/>
      <c r="T172" s="10"/>
      <c r="U172" s="10"/>
      <c r="V172" s="10"/>
      <c r="W172" s="10"/>
      <c r="X172" s="16">
        <f>X173+X174</f>
        <v>0</v>
      </c>
      <c r="Y172" s="10"/>
      <c r="Z172" s="10"/>
    </row>
    <row r="173" spans="1:26" ht="16.5" customHeight="1" x14ac:dyDescent="0.2">
      <c r="A173" s="17">
        <v>137</v>
      </c>
      <c r="B173" s="18" t="s">
        <v>198</v>
      </c>
      <c r="C173" s="19">
        <f>'2024-25'!C173+'2025-26'!C173</f>
        <v>143.23000000000002</v>
      </c>
      <c r="D173" s="19">
        <f>'2024-25'!D173+'2025-26'!D173</f>
        <v>0</v>
      </c>
      <c r="E173" s="20">
        <f t="shared" ref="E173:E174" si="94">C173+D173</f>
        <v>143.23000000000002</v>
      </c>
      <c r="F173" s="19">
        <f>'2024-25'!F173+'2025-26'!F173</f>
        <v>35.230000000000004</v>
      </c>
      <c r="G173" s="30">
        <f>'2024-25'!G173+'2025-26'!G173</f>
        <v>78</v>
      </c>
      <c r="H173" s="30">
        <f>'2024-25'!H173+'2025-26'!H173</f>
        <v>6</v>
      </c>
      <c r="I173" s="30">
        <f>'2024-25'!I173+'2025-26'!I173</f>
        <v>0</v>
      </c>
      <c r="J173" s="30">
        <f>'2024-25'!J173+'2025-26'!J173</f>
        <v>6</v>
      </c>
      <c r="K173" s="30">
        <f>'2024-25'!K173+'2025-26'!K173</f>
        <v>0</v>
      </c>
      <c r="L173" s="30">
        <f>'2024-25'!L173+'2025-26'!L173</f>
        <v>0</v>
      </c>
      <c r="M173" s="30">
        <f>'2024-25'!M173+'2025-26'!M173</f>
        <v>18</v>
      </c>
      <c r="N173" s="19">
        <f>'2024-25'!N173+'2025-26'!N173</f>
        <v>0</v>
      </c>
      <c r="O173" s="19">
        <f>'2024-25'!O173+'2025-26'!O173</f>
        <v>0</v>
      </c>
      <c r="P173" s="19">
        <f>'2024-25'!P173+'2025-26'!P173</f>
        <v>0</v>
      </c>
      <c r="Q173" s="19">
        <f>'2024-25'!Q173+'2025-26'!Q173</f>
        <v>0</v>
      </c>
      <c r="R173" s="20">
        <f t="shared" ref="R173:R174" si="95">SUM(F173:Q173)</f>
        <v>143.23000000000002</v>
      </c>
      <c r="S173" s="42"/>
      <c r="T173" s="10"/>
      <c r="U173" s="10"/>
      <c r="V173" s="10"/>
      <c r="W173" s="10"/>
      <c r="X173" s="19">
        <f t="shared" ref="X173:X174" si="96">E173-R173</f>
        <v>0</v>
      </c>
      <c r="Y173" s="10"/>
      <c r="Z173" s="10"/>
    </row>
    <row r="174" spans="1:26" ht="16.5" customHeight="1" x14ac:dyDescent="0.2">
      <c r="A174" s="17">
        <v>138</v>
      </c>
      <c r="B174" s="18" t="s">
        <v>200</v>
      </c>
      <c r="C174" s="19">
        <f>'2024-25'!C174+'2025-26'!C174</f>
        <v>0</v>
      </c>
      <c r="D174" s="19">
        <f>'2024-25'!D174+'2025-26'!D174</f>
        <v>0</v>
      </c>
      <c r="E174" s="20">
        <f t="shared" si="94"/>
        <v>0</v>
      </c>
      <c r="F174" s="19">
        <f>'2024-25'!F174+'2025-26'!F174</f>
        <v>0</v>
      </c>
      <c r="G174" s="19">
        <f>'2024-25'!G174+'2025-26'!G174</f>
        <v>0</v>
      </c>
      <c r="H174" s="19">
        <f>'2024-25'!H174+'2025-26'!H174</f>
        <v>0</v>
      </c>
      <c r="I174" s="19">
        <f>'2024-25'!I174+'2025-26'!I174</f>
        <v>0</v>
      </c>
      <c r="J174" s="19">
        <f>'2024-25'!J174+'2025-26'!J174</f>
        <v>0</v>
      </c>
      <c r="K174" s="19">
        <f>'2024-25'!K174+'2025-26'!K174</f>
        <v>0</v>
      </c>
      <c r="L174" s="19">
        <f>'2024-25'!L174+'2025-26'!L174</f>
        <v>0</v>
      </c>
      <c r="M174" s="19">
        <f>'2024-25'!M174+'2025-26'!M174</f>
        <v>0</v>
      </c>
      <c r="N174" s="19">
        <f>'2024-25'!N174+'2025-26'!N174</f>
        <v>0</v>
      </c>
      <c r="O174" s="19">
        <f>'2024-25'!O174+'2025-26'!O174</f>
        <v>0</v>
      </c>
      <c r="P174" s="19">
        <f>'2024-25'!P174+'2025-26'!P174</f>
        <v>0</v>
      </c>
      <c r="Q174" s="19">
        <f>'2024-25'!Q174+'2025-26'!Q174</f>
        <v>0</v>
      </c>
      <c r="R174" s="20">
        <f t="shared" si="95"/>
        <v>0</v>
      </c>
      <c r="S174" s="19"/>
      <c r="T174" s="10"/>
      <c r="U174" s="10"/>
      <c r="V174" s="10"/>
      <c r="W174" s="10"/>
      <c r="X174" s="19">
        <f t="shared" si="96"/>
        <v>0</v>
      </c>
      <c r="Y174" s="10"/>
      <c r="Z174" s="10"/>
    </row>
    <row r="175" spans="1:26" ht="16.5" customHeight="1" x14ac:dyDescent="0.2">
      <c r="A175" s="14"/>
      <c r="B175" s="15" t="s">
        <v>201</v>
      </c>
      <c r="C175" s="16">
        <f t="shared" ref="C175:R175" si="97">SUM(C176:C178)</f>
        <v>45.86</v>
      </c>
      <c r="D175" s="16">
        <f t="shared" si="97"/>
        <v>0</v>
      </c>
      <c r="E175" s="16">
        <f t="shared" si="97"/>
        <v>45.86</v>
      </c>
      <c r="F175" s="16">
        <f t="shared" si="97"/>
        <v>44.72</v>
      </c>
      <c r="G175" s="16">
        <f t="shared" si="97"/>
        <v>1.02</v>
      </c>
      <c r="H175" s="16">
        <f t="shared" si="97"/>
        <v>0.02</v>
      </c>
      <c r="I175" s="16">
        <f t="shared" si="97"/>
        <v>0</v>
      </c>
      <c r="J175" s="16">
        <f t="shared" si="97"/>
        <v>0.04</v>
      </c>
      <c r="K175" s="16">
        <f t="shared" si="97"/>
        <v>0</v>
      </c>
      <c r="L175" s="16">
        <f t="shared" si="97"/>
        <v>0</v>
      </c>
      <c r="M175" s="16">
        <f t="shared" si="97"/>
        <v>0.06</v>
      </c>
      <c r="N175" s="16">
        <f t="shared" si="97"/>
        <v>0</v>
      </c>
      <c r="O175" s="16">
        <f t="shared" si="97"/>
        <v>0</v>
      </c>
      <c r="P175" s="16">
        <f t="shared" si="97"/>
        <v>0</v>
      </c>
      <c r="Q175" s="16">
        <f t="shared" si="97"/>
        <v>0</v>
      </c>
      <c r="R175" s="16">
        <f t="shared" si="97"/>
        <v>45.86</v>
      </c>
      <c r="S175" s="16"/>
      <c r="T175" s="10"/>
      <c r="U175" s="10"/>
      <c r="V175" s="10"/>
      <c r="W175" s="10"/>
      <c r="X175" s="16">
        <f>SUM(X176:X178)</f>
        <v>0</v>
      </c>
      <c r="Y175" s="10"/>
      <c r="Z175" s="10"/>
    </row>
    <row r="176" spans="1:26" ht="16.5" customHeight="1" x14ac:dyDescent="0.2">
      <c r="A176" s="17">
        <v>139</v>
      </c>
      <c r="B176" s="18" t="s">
        <v>202</v>
      </c>
      <c r="C176" s="19">
        <f>'2024-25'!C176+'2025-26'!C176</f>
        <v>27.3</v>
      </c>
      <c r="D176" s="19">
        <f>'2024-25'!D176+'2025-26'!D176</f>
        <v>0</v>
      </c>
      <c r="E176" s="20">
        <f t="shared" ref="E176:E178" si="98">C176+D176</f>
        <v>27.3</v>
      </c>
      <c r="F176" s="30">
        <f>'2024-25'!F176+'2025-26'!F176</f>
        <v>27.3</v>
      </c>
      <c r="G176" s="30">
        <f>'2024-25'!G176+'2025-26'!G176</f>
        <v>0</v>
      </c>
      <c r="H176" s="30">
        <f>'2024-25'!H176+'2025-26'!H176</f>
        <v>0</v>
      </c>
      <c r="I176" s="30">
        <f>'2024-25'!I176+'2025-26'!I176</f>
        <v>0</v>
      </c>
      <c r="J176" s="30">
        <f>'2024-25'!J176+'2025-26'!J176</f>
        <v>0</v>
      </c>
      <c r="K176" s="30">
        <f>'2024-25'!K176+'2025-26'!K176</f>
        <v>0</v>
      </c>
      <c r="L176" s="30">
        <f>'2024-25'!L176+'2025-26'!L176</f>
        <v>0</v>
      </c>
      <c r="M176" s="30">
        <f>'2024-25'!M176+'2025-26'!M176</f>
        <v>0</v>
      </c>
      <c r="N176" s="30">
        <f>'2024-25'!N176+'2025-26'!N176</f>
        <v>0</v>
      </c>
      <c r="O176" s="30">
        <f>'2024-25'!O176+'2025-26'!O176</f>
        <v>0</v>
      </c>
      <c r="P176" s="30">
        <f>'2024-25'!P176+'2025-26'!P176</f>
        <v>0</v>
      </c>
      <c r="Q176" s="30">
        <f>'2024-25'!Q176+'2025-26'!Q176</f>
        <v>0</v>
      </c>
      <c r="R176" s="20">
        <f t="shared" ref="R176:R178" si="99">SUM(F176:Q176)</f>
        <v>27.3</v>
      </c>
      <c r="S176" s="42"/>
      <c r="T176" s="10"/>
      <c r="U176" s="10"/>
      <c r="V176" s="10"/>
      <c r="W176" s="10"/>
      <c r="X176" s="19">
        <f t="shared" ref="X176:X178" si="100">E176-R176</f>
        <v>0</v>
      </c>
      <c r="Y176" s="10"/>
      <c r="Z176" s="10"/>
    </row>
    <row r="177" spans="1:26" ht="16.5" customHeight="1" x14ac:dyDescent="0.2">
      <c r="A177" s="17">
        <v>140</v>
      </c>
      <c r="B177" s="18" t="s">
        <v>204</v>
      </c>
      <c r="C177" s="19">
        <f>'2024-25'!C177+'2025-26'!C177</f>
        <v>18.559999999999999</v>
      </c>
      <c r="D177" s="19">
        <f>'2024-25'!D177+'2025-26'!D177</f>
        <v>0</v>
      </c>
      <c r="E177" s="20">
        <f t="shared" si="98"/>
        <v>18.559999999999999</v>
      </c>
      <c r="F177" s="19">
        <f>'2024-25'!F177+'2025-26'!F177</f>
        <v>17.420000000000002</v>
      </c>
      <c r="G177" s="19">
        <f>'2024-25'!G177+'2025-26'!G177</f>
        <v>1.02</v>
      </c>
      <c r="H177" s="19">
        <f>'2024-25'!H177+'2025-26'!H177</f>
        <v>0.02</v>
      </c>
      <c r="I177" s="19">
        <f>'2024-25'!I177+'2025-26'!I177</f>
        <v>0</v>
      </c>
      <c r="J177" s="19">
        <f>'2024-25'!J177+'2025-26'!J177</f>
        <v>0.04</v>
      </c>
      <c r="K177" s="19">
        <f>'2024-25'!K177+'2025-26'!K177</f>
        <v>0</v>
      </c>
      <c r="L177" s="19">
        <f>'2024-25'!L177+'2025-26'!L177</f>
        <v>0</v>
      </c>
      <c r="M177" s="19">
        <f>'2024-25'!M177+'2025-26'!M177</f>
        <v>0.06</v>
      </c>
      <c r="N177" s="30">
        <f>'2024-25'!N177+'2025-26'!N177</f>
        <v>0</v>
      </c>
      <c r="O177" s="30">
        <f>'2024-25'!O177+'2025-26'!O177</f>
        <v>0</v>
      </c>
      <c r="P177" s="30">
        <f>'2024-25'!P177+'2025-26'!P177</f>
        <v>0</v>
      </c>
      <c r="Q177" s="30">
        <f>'2024-25'!Q177+'2025-26'!Q177</f>
        <v>0</v>
      </c>
      <c r="R177" s="20">
        <f t="shared" si="99"/>
        <v>18.559999999999999</v>
      </c>
      <c r="S177" s="42"/>
      <c r="T177" s="10"/>
      <c r="U177" s="10"/>
      <c r="V177" s="10"/>
      <c r="W177" s="10"/>
      <c r="X177" s="19">
        <f t="shared" si="100"/>
        <v>0</v>
      </c>
      <c r="Y177" s="10"/>
      <c r="Z177" s="10"/>
    </row>
    <row r="178" spans="1:26" ht="16.5" customHeight="1" x14ac:dyDescent="0.2">
      <c r="A178" s="17">
        <v>141</v>
      </c>
      <c r="B178" s="18" t="s">
        <v>206</v>
      </c>
      <c r="C178" s="19">
        <f>'2024-25'!C178+'2025-26'!C178</f>
        <v>0</v>
      </c>
      <c r="D178" s="19">
        <f>'2024-25'!D178+'2025-26'!D178</f>
        <v>0</v>
      </c>
      <c r="E178" s="20">
        <f t="shared" si="98"/>
        <v>0</v>
      </c>
      <c r="F178" s="19">
        <f>'2024-25'!F178+'2025-26'!F178</f>
        <v>0</v>
      </c>
      <c r="G178" s="19">
        <f>'2024-25'!G178+'2025-26'!G178</f>
        <v>0</v>
      </c>
      <c r="H178" s="19">
        <f>'2024-25'!H178+'2025-26'!H178</f>
        <v>0</v>
      </c>
      <c r="I178" s="19">
        <f>'2024-25'!I178+'2025-26'!I178</f>
        <v>0</v>
      </c>
      <c r="J178" s="19">
        <f>'2024-25'!J178+'2025-26'!J178</f>
        <v>0</v>
      </c>
      <c r="K178" s="19">
        <f>'2024-25'!K178+'2025-26'!K178</f>
        <v>0</v>
      </c>
      <c r="L178" s="19">
        <f>'2024-25'!L178+'2025-26'!L178</f>
        <v>0</v>
      </c>
      <c r="M178" s="19">
        <f>'2024-25'!M178+'2025-26'!M178</f>
        <v>0</v>
      </c>
      <c r="N178" s="19">
        <f>'2024-25'!N178+'2025-26'!N178</f>
        <v>0</v>
      </c>
      <c r="O178" s="19">
        <f>'2024-25'!O178+'2025-26'!O178</f>
        <v>0</v>
      </c>
      <c r="P178" s="19">
        <f>'2024-25'!P178+'2025-26'!P178</f>
        <v>0</v>
      </c>
      <c r="Q178" s="19">
        <f>'2024-25'!Q178+'2025-26'!Q178</f>
        <v>0</v>
      </c>
      <c r="R178" s="20">
        <f t="shared" si="99"/>
        <v>0</v>
      </c>
      <c r="S178" s="19"/>
      <c r="T178" s="10"/>
      <c r="U178" s="10"/>
      <c r="V178" s="10"/>
      <c r="W178" s="10"/>
      <c r="X178" s="19">
        <f t="shared" si="100"/>
        <v>0</v>
      </c>
      <c r="Y178" s="10"/>
      <c r="Z178" s="10"/>
    </row>
    <row r="179" spans="1:26" ht="16.5" customHeight="1" x14ac:dyDescent="0.2">
      <c r="A179" s="14"/>
      <c r="B179" s="15" t="s">
        <v>208</v>
      </c>
      <c r="C179" s="16">
        <f t="shared" ref="C179:R179" si="101">SUM(C180:C183)</f>
        <v>1341.4</v>
      </c>
      <c r="D179" s="16">
        <f t="shared" si="101"/>
        <v>0</v>
      </c>
      <c r="E179" s="16">
        <f t="shared" si="101"/>
        <v>1341.4</v>
      </c>
      <c r="F179" s="16">
        <f t="shared" si="101"/>
        <v>1341.4</v>
      </c>
      <c r="G179" s="16">
        <f t="shared" si="101"/>
        <v>0</v>
      </c>
      <c r="H179" s="16">
        <f t="shared" si="101"/>
        <v>0</v>
      </c>
      <c r="I179" s="16">
        <f t="shared" si="101"/>
        <v>0</v>
      </c>
      <c r="J179" s="16">
        <f t="shared" si="101"/>
        <v>0</v>
      </c>
      <c r="K179" s="16">
        <f t="shared" si="101"/>
        <v>0</v>
      </c>
      <c r="L179" s="16">
        <f t="shared" si="101"/>
        <v>0</v>
      </c>
      <c r="M179" s="16">
        <f t="shared" si="101"/>
        <v>0</v>
      </c>
      <c r="N179" s="16">
        <f t="shared" si="101"/>
        <v>0</v>
      </c>
      <c r="O179" s="16">
        <f t="shared" si="101"/>
        <v>0</v>
      </c>
      <c r="P179" s="16">
        <f t="shared" si="101"/>
        <v>0</v>
      </c>
      <c r="Q179" s="16">
        <f t="shared" si="101"/>
        <v>0</v>
      </c>
      <c r="R179" s="16">
        <f t="shared" si="101"/>
        <v>1341.4</v>
      </c>
      <c r="S179" s="16"/>
      <c r="T179" s="10"/>
      <c r="U179" s="10"/>
      <c r="V179" s="10"/>
      <c r="W179" s="10"/>
      <c r="X179" s="16">
        <f>SUM(X180:X183)</f>
        <v>0</v>
      </c>
      <c r="Y179" s="10"/>
      <c r="Z179" s="10"/>
    </row>
    <row r="180" spans="1:26" ht="16.5" customHeight="1" x14ac:dyDescent="0.2">
      <c r="A180" s="17">
        <v>142</v>
      </c>
      <c r="B180" s="18" t="s">
        <v>209</v>
      </c>
      <c r="C180" s="19">
        <f>'2024-25'!C180+'2025-26'!C180</f>
        <v>1265.4000000000001</v>
      </c>
      <c r="D180" s="19">
        <f>'2024-25'!D180+'2025-26'!D180</f>
        <v>0</v>
      </c>
      <c r="E180" s="20">
        <f t="shared" ref="E180:E183" si="102">C180+D180</f>
        <v>1265.4000000000001</v>
      </c>
      <c r="F180" s="19">
        <f>'2024-25'!F180+'2025-26'!F180</f>
        <v>1265.4000000000001</v>
      </c>
      <c r="G180" s="19">
        <f>'2024-25'!G180+'2025-26'!G180</f>
        <v>0</v>
      </c>
      <c r="H180" s="19">
        <f>'2024-25'!H180+'2025-26'!H180</f>
        <v>0</v>
      </c>
      <c r="I180" s="19">
        <f>'2024-25'!I180+'2025-26'!I180</f>
        <v>0</v>
      </c>
      <c r="J180" s="19">
        <f>'2024-25'!J180+'2025-26'!J180</f>
        <v>0</v>
      </c>
      <c r="K180" s="19">
        <f>'2024-25'!K180+'2025-26'!K180</f>
        <v>0</v>
      </c>
      <c r="L180" s="19">
        <f>'2024-25'!L180+'2025-26'!L180</f>
        <v>0</v>
      </c>
      <c r="M180" s="19">
        <f>'2024-25'!M180+'2025-26'!M180</f>
        <v>0</v>
      </c>
      <c r="N180" s="19">
        <f>'2024-25'!N180+'2025-26'!N180</f>
        <v>0</v>
      </c>
      <c r="O180" s="19">
        <f>'2024-25'!O180+'2025-26'!O180</f>
        <v>0</v>
      </c>
      <c r="P180" s="19">
        <f>'2024-25'!P180+'2025-26'!P180</f>
        <v>0</v>
      </c>
      <c r="Q180" s="19">
        <f>'2024-25'!Q180+'2025-26'!Q180</f>
        <v>0</v>
      </c>
      <c r="R180" s="20">
        <f t="shared" ref="R180:R183" si="103">SUM(F180:Q180)</f>
        <v>1265.4000000000001</v>
      </c>
      <c r="S180" s="19"/>
      <c r="T180" s="10"/>
      <c r="U180" s="10"/>
      <c r="V180" s="10"/>
      <c r="W180" s="10"/>
      <c r="X180" s="19">
        <f t="shared" ref="X180:X183" si="104">E180-R180</f>
        <v>0</v>
      </c>
      <c r="Y180" s="10"/>
      <c r="Z180" s="10"/>
    </row>
    <row r="181" spans="1:26" ht="16.5" customHeight="1" x14ac:dyDescent="0.2">
      <c r="A181" s="17">
        <v>143</v>
      </c>
      <c r="B181" s="18" t="s">
        <v>210</v>
      </c>
      <c r="C181" s="19">
        <f>'2024-25'!C181+'2025-26'!C181</f>
        <v>0</v>
      </c>
      <c r="D181" s="19">
        <f>'2024-25'!D181+'2025-26'!D181</f>
        <v>0</v>
      </c>
      <c r="E181" s="20">
        <f t="shared" si="102"/>
        <v>0</v>
      </c>
      <c r="F181" s="19">
        <f>'2024-25'!F181+'2025-26'!F181</f>
        <v>0</v>
      </c>
      <c r="G181" s="19">
        <f>'2024-25'!G181+'2025-26'!G181</f>
        <v>0</v>
      </c>
      <c r="H181" s="19">
        <f>'2024-25'!H181+'2025-26'!H181</f>
        <v>0</v>
      </c>
      <c r="I181" s="19">
        <f>'2024-25'!I181+'2025-26'!I181</f>
        <v>0</v>
      </c>
      <c r="J181" s="19">
        <f>'2024-25'!J181+'2025-26'!J181</f>
        <v>0</v>
      </c>
      <c r="K181" s="19">
        <f>'2024-25'!K181+'2025-26'!K181</f>
        <v>0</v>
      </c>
      <c r="L181" s="19">
        <f>'2024-25'!L181+'2025-26'!L181</f>
        <v>0</v>
      </c>
      <c r="M181" s="19">
        <f>'2024-25'!M181+'2025-26'!M181</f>
        <v>0</v>
      </c>
      <c r="N181" s="19">
        <f>'2024-25'!N181+'2025-26'!N181</f>
        <v>0</v>
      </c>
      <c r="O181" s="19">
        <f>'2024-25'!O181+'2025-26'!O181</f>
        <v>0</v>
      </c>
      <c r="P181" s="19">
        <f>'2024-25'!P181+'2025-26'!P181</f>
        <v>0</v>
      </c>
      <c r="Q181" s="19">
        <f>'2024-25'!Q181+'2025-26'!Q181</f>
        <v>0</v>
      </c>
      <c r="R181" s="20">
        <f t="shared" si="103"/>
        <v>0</v>
      </c>
      <c r="S181" s="19"/>
      <c r="T181" s="10"/>
      <c r="U181" s="10"/>
      <c r="V181" s="10"/>
      <c r="W181" s="10"/>
      <c r="X181" s="19">
        <f t="shared" si="104"/>
        <v>0</v>
      </c>
      <c r="Y181" s="10"/>
      <c r="Z181" s="10"/>
    </row>
    <row r="182" spans="1:26" ht="16.5" customHeight="1" x14ac:dyDescent="0.2">
      <c r="A182" s="17">
        <v>144</v>
      </c>
      <c r="B182" s="18" t="s">
        <v>211</v>
      </c>
      <c r="C182" s="19">
        <f>'2024-25'!C182+'2025-26'!C182</f>
        <v>76</v>
      </c>
      <c r="D182" s="19">
        <f>'2024-25'!D182+'2025-26'!D182</f>
        <v>0</v>
      </c>
      <c r="E182" s="20">
        <f t="shared" si="102"/>
        <v>76</v>
      </c>
      <c r="F182" s="19">
        <f>'2024-25'!F182+'2025-26'!F182</f>
        <v>76</v>
      </c>
      <c r="G182" s="19">
        <f>'2024-25'!G182+'2025-26'!G182</f>
        <v>0</v>
      </c>
      <c r="H182" s="19">
        <f>'2024-25'!H182+'2025-26'!H182</f>
        <v>0</v>
      </c>
      <c r="I182" s="19">
        <f>'2024-25'!I182+'2025-26'!I182</f>
        <v>0</v>
      </c>
      <c r="J182" s="19">
        <f>'2024-25'!J182+'2025-26'!J182</f>
        <v>0</v>
      </c>
      <c r="K182" s="19">
        <f>'2024-25'!K182+'2025-26'!K182</f>
        <v>0</v>
      </c>
      <c r="L182" s="19">
        <f>'2024-25'!L182+'2025-26'!L182</f>
        <v>0</v>
      </c>
      <c r="M182" s="19">
        <f>'2024-25'!M182+'2025-26'!M182</f>
        <v>0</v>
      </c>
      <c r="N182" s="19">
        <f>'2024-25'!N182+'2025-26'!N182</f>
        <v>0</v>
      </c>
      <c r="O182" s="19">
        <f>'2024-25'!O182+'2025-26'!O182</f>
        <v>0</v>
      </c>
      <c r="P182" s="19">
        <f>'2024-25'!P182+'2025-26'!P182</f>
        <v>0</v>
      </c>
      <c r="Q182" s="19">
        <f>'2024-25'!Q182+'2025-26'!Q182</f>
        <v>0</v>
      </c>
      <c r="R182" s="20">
        <f t="shared" si="103"/>
        <v>76</v>
      </c>
      <c r="S182" s="45"/>
      <c r="T182" s="10"/>
      <c r="U182" s="10"/>
      <c r="V182" s="10"/>
      <c r="W182" s="10"/>
      <c r="X182" s="19">
        <f t="shared" si="104"/>
        <v>0</v>
      </c>
      <c r="Y182" s="10"/>
      <c r="Z182" s="10"/>
    </row>
    <row r="183" spans="1:26" ht="16.5" customHeight="1" x14ac:dyDescent="0.2">
      <c r="A183" s="17">
        <v>145</v>
      </c>
      <c r="B183" s="18" t="s">
        <v>213</v>
      </c>
      <c r="C183" s="19">
        <f>'2024-25'!C183+'2025-26'!C183</f>
        <v>0</v>
      </c>
      <c r="D183" s="19">
        <f>'2024-25'!D183+'2025-26'!D183</f>
        <v>0</v>
      </c>
      <c r="E183" s="20">
        <f t="shared" si="102"/>
        <v>0</v>
      </c>
      <c r="F183" s="19">
        <f>'2024-25'!F183+'2025-26'!F183</f>
        <v>0</v>
      </c>
      <c r="G183" s="19">
        <f>'2024-25'!G183+'2025-26'!G183</f>
        <v>0</v>
      </c>
      <c r="H183" s="19">
        <f>'2024-25'!H183+'2025-26'!H183</f>
        <v>0</v>
      </c>
      <c r="I183" s="19">
        <f>'2024-25'!I183+'2025-26'!I183</f>
        <v>0</v>
      </c>
      <c r="J183" s="19">
        <f>'2024-25'!J183+'2025-26'!J183</f>
        <v>0</v>
      </c>
      <c r="K183" s="19">
        <f>'2024-25'!K183+'2025-26'!K183</f>
        <v>0</v>
      </c>
      <c r="L183" s="19">
        <f>'2024-25'!L183+'2025-26'!L183</f>
        <v>0</v>
      </c>
      <c r="M183" s="19">
        <f>'2024-25'!M183+'2025-26'!M183</f>
        <v>0</v>
      </c>
      <c r="N183" s="19">
        <f>'2024-25'!N183+'2025-26'!N183</f>
        <v>0</v>
      </c>
      <c r="O183" s="19">
        <f>'2024-25'!O183+'2025-26'!O183</f>
        <v>0</v>
      </c>
      <c r="P183" s="19">
        <f>'2024-25'!P183+'2025-26'!P183</f>
        <v>0</v>
      </c>
      <c r="Q183" s="19">
        <f>'2024-25'!Q183+'2025-26'!Q183</f>
        <v>0</v>
      </c>
      <c r="R183" s="20">
        <f t="shared" si="103"/>
        <v>0</v>
      </c>
      <c r="S183" s="19"/>
      <c r="T183" s="10"/>
      <c r="U183" s="10"/>
      <c r="V183" s="10"/>
      <c r="W183" s="10"/>
      <c r="X183" s="19">
        <f t="shared" si="104"/>
        <v>0</v>
      </c>
      <c r="Y183" s="10"/>
      <c r="Z183" s="10"/>
    </row>
    <row r="184" spans="1:26" ht="16.5" customHeight="1" x14ac:dyDescent="0.2">
      <c r="A184" s="14"/>
      <c r="B184" s="15" t="s">
        <v>214</v>
      </c>
      <c r="C184" s="16">
        <f t="shared" ref="C184:R184" si="105">C185</f>
        <v>20</v>
      </c>
      <c r="D184" s="16">
        <f t="shared" si="105"/>
        <v>0</v>
      </c>
      <c r="E184" s="16">
        <f t="shared" si="105"/>
        <v>20</v>
      </c>
      <c r="F184" s="16">
        <f t="shared" si="105"/>
        <v>4</v>
      </c>
      <c r="G184" s="16">
        <f t="shared" si="105"/>
        <v>4</v>
      </c>
      <c r="H184" s="16">
        <f t="shared" si="105"/>
        <v>4</v>
      </c>
      <c r="I184" s="16">
        <f t="shared" si="105"/>
        <v>0</v>
      </c>
      <c r="J184" s="16">
        <f t="shared" si="105"/>
        <v>4</v>
      </c>
      <c r="K184" s="16">
        <f t="shared" si="105"/>
        <v>0</v>
      </c>
      <c r="L184" s="16">
        <f t="shared" si="105"/>
        <v>0</v>
      </c>
      <c r="M184" s="16">
        <f t="shared" si="105"/>
        <v>4</v>
      </c>
      <c r="N184" s="16">
        <f t="shared" si="105"/>
        <v>0</v>
      </c>
      <c r="O184" s="16">
        <f t="shared" si="105"/>
        <v>0</v>
      </c>
      <c r="P184" s="16">
        <f t="shared" si="105"/>
        <v>0</v>
      </c>
      <c r="Q184" s="16">
        <f t="shared" si="105"/>
        <v>0</v>
      </c>
      <c r="R184" s="16">
        <f t="shared" si="105"/>
        <v>20</v>
      </c>
      <c r="S184" s="16"/>
      <c r="T184" s="10"/>
      <c r="U184" s="10"/>
      <c r="V184" s="10"/>
      <c r="W184" s="10"/>
      <c r="X184" s="16">
        <f>X185</f>
        <v>0</v>
      </c>
      <c r="Y184" s="10"/>
      <c r="Z184" s="10"/>
    </row>
    <row r="185" spans="1:26" ht="16.5" customHeight="1" x14ac:dyDescent="0.2">
      <c r="A185" s="17">
        <v>146</v>
      </c>
      <c r="B185" s="18" t="s">
        <v>215</v>
      </c>
      <c r="C185" s="19">
        <f>'2024-25'!C185+'2025-26'!C185</f>
        <v>20</v>
      </c>
      <c r="D185" s="19">
        <f>'2024-25'!D185+'2025-26'!D185</f>
        <v>0</v>
      </c>
      <c r="E185" s="20">
        <f>C185+D185</f>
        <v>20</v>
      </c>
      <c r="F185" s="19">
        <f>'2024-25'!F185+'2025-26'!F185</f>
        <v>4</v>
      </c>
      <c r="G185" s="19">
        <f>'2024-25'!G185+'2025-26'!G185</f>
        <v>4</v>
      </c>
      <c r="H185" s="19">
        <f>'2024-25'!H185+'2025-26'!H185</f>
        <v>4</v>
      </c>
      <c r="I185" s="19">
        <f>'2024-25'!I185+'2025-26'!I185</f>
        <v>0</v>
      </c>
      <c r="J185" s="19">
        <f>'2024-25'!J185+'2025-26'!J185</f>
        <v>4</v>
      </c>
      <c r="K185" s="19">
        <f>'2024-25'!K185+'2025-26'!K185</f>
        <v>0</v>
      </c>
      <c r="L185" s="19">
        <f>'2024-25'!L185+'2025-26'!L185</f>
        <v>0</v>
      </c>
      <c r="M185" s="19">
        <f>'2024-25'!M185+'2025-26'!M185</f>
        <v>4</v>
      </c>
      <c r="N185" s="19">
        <f>'2024-25'!N185+'2025-26'!N185</f>
        <v>0</v>
      </c>
      <c r="O185" s="19">
        <f>'2024-25'!O185+'2025-26'!O185</f>
        <v>0</v>
      </c>
      <c r="P185" s="19">
        <f>'2024-25'!P185+'2025-26'!P185</f>
        <v>0</v>
      </c>
      <c r="Q185" s="19">
        <f>'2024-25'!Q185+'2025-26'!Q185</f>
        <v>0</v>
      </c>
      <c r="R185" s="20">
        <f>SUM(F185:Q185)</f>
        <v>20</v>
      </c>
      <c r="S185" s="46"/>
      <c r="T185" s="10"/>
      <c r="U185" s="10"/>
      <c r="V185" s="10"/>
      <c r="W185" s="10"/>
      <c r="X185" s="19">
        <f>E185-R185</f>
        <v>0</v>
      </c>
      <c r="Y185" s="10"/>
      <c r="Z185" s="10"/>
    </row>
    <row r="186" spans="1:26" ht="16.5" customHeight="1" x14ac:dyDescent="0.2">
      <c r="A186" s="14"/>
      <c r="B186" s="15" t="s">
        <v>217</v>
      </c>
      <c r="C186" s="16">
        <f t="shared" ref="C186:R186" si="106">C187</f>
        <v>0</v>
      </c>
      <c r="D186" s="16">
        <f t="shared" si="106"/>
        <v>0</v>
      </c>
      <c r="E186" s="16">
        <f t="shared" si="106"/>
        <v>0</v>
      </c>
      <c r="F186" s="16">
        <f t="shared" si="106"/>
        <v>0</v>
      </c>
      <c r="G186" s="16">
        <f t="shared" si="106"/>
        <v>0</v>
      </c>
      <c r="H186" s="16">
        <f t="shared" si="106"/>
        <v>0</v>
      </c>
      <c r="I186" s="16">
        <f t="shared" si="106"/>
        <v>0</v>
      </c>
      <c r="J186" s="16">
        <f t="shared" si="106"/>
        <v>0</v>
      </c>
      <c r="K186" s="16">
        <f t="shared" si="106"/>
        <v>0</v>
      </c>
      <c r="L186" s="16">
        <f t="shared" si="106"/>
        <v>0</v>
      </c>
      <c r="M186" s="16">
        <f t="shared" si="106"/>
        <v>0</v>
      </c>
      <c r="N186" s="16">
        <f t="shared" si="106"/>
        <v>0</v>
      </c>
      <c r="O186" s="16">
        <f t="shared" si="106"/>
        <v>0</v>
      </c>
      <c r="P186" s="16">
        <f t="shared" si="106"/>
        <v>0</v>
      </c>
      <c r="Q186" s="16">
        <f t="shared" si="106"/>
        <v>0</v>
      </c>
      <c r="R186" s="16">
        <f t="shared" si="106"/>
        <v>0</v>
      </c>
      <c r="S186" s="16"/>
      <c r="T186" s="10"/>
      <c r="U186" s="10"/>
      <c r="V186" s="10"/>
      <c r="W186" s="10"/>
      <c r="X186" s="16">
        <f>X187</f>
        <v>0</v>
      </c>
      <c r="Y186" s="10"/>
      <c r="Z186" s="10"/>
    </row>
    <row r="187" spans="1:26" ht="16.5" customHeight="1" x14ac:dyDescent="0.2">
      <c r="A187" s="17">
        <v>147</v>
      </c>
      <c r="B187" s="18" t="s">
        <v>114</v>
      </c>
      <c r="C187" s="19">
        <f>'2024-25'!C187+'2025-26'!C187</f>
        <v>0</v>
      </c>
      <c r="D187" s="19">
        <f>'2024-25'!D187+'2025-26'!D187</f>
        <v>0</v>
      </c>
      <c r="E187" s="20">
        <f t="shared" ref="E187:E189" si="107">C187+D187</f>
        <v>0</v>
      </c>
      <c r="F187" s="19">
        <f>'2024-25'!F187+'2025-26'!F187</f>
        <v>0</v>
      </c>
      <c r="G187" s="19">
        <f>'2024-25'!G187+'2025-26'!G187</f>
        <v>0</v>
      </c>
      <c r="H187" s="19">
        <f>'2024-25'!H187+'2025-26'!H187</f>
        <v>0</v>
      </c>
      <c r="I187" s="19">
        <f>'2024-25'!I187+'2025-26'!I187</f>
        <v>0</v>
      </c>
      <c r="J187" s="19">
        <f>'2024-25'!J187+'2025-26'!J187</f>
        <v>0</v>
      </c>
      <c r="K187" s="19">
        <f>'2024-25'!K187+'2025-26'!K187</f>
        <v>0</v>
      </c>
      <c r="L187" s="19">
        <f>'2024-25'!L187+'2025-26'!L187</f>
        <v>0</v>
      </c>
      <c r="M187" s="19">
        <f>'2024-25'!M187+'2025-26'!M187</f>
        <v>0</v>
      </c>
      <c r="N187" s="19">
        <f>'2024-25'!N187+'2025-26'!N187</f>
        <v>0</v>
      </c>
      <c r="O187" s="19">
        <f>'2024-25'!O187+'2025-26'!O187</f>
        <v>0</v>
      </c>
      <c r="P187" s="19">
        <f>'2024-25'!P187+'2025-26'!P187</f>
        <v>0</v>
      </c>
      <c r="Q187" s="19">
        <f>'2024-25'!Q187+'2025-26'!Q187</f>
        <v>0</v>
      </c>
      <c r="R187" s="20">
        <f t="shared" ref="R187:R189" si="108">SUM(F187:Q187)</f>
        <v>0</v>
      </c>
      <c r="S187" s="19"/>
      <c r="T187" s="10"/>
      <c r="U187" s="10"/>
      <c r="V187" s="10"/>
      <c r="W187" s="10"/>
      <c r="X187" s="19">
        <f t="shared" ref="X187:X189" si="109">E187-R187</f>
        <v>0</v>
      </c>
      <c r="Y187" s="10"/>
      <c r="Z187" s="10"/>
    </row>
    <row r="188" spans="1:26" ht="16.5" customHeight="1" x14ac:dyDescent="0.2">
      <c r="A188" s="14">
        <v>148</v>
      </c>
      <c r="B188" s="15" t="s">
        <v>218</v>
      </c>
      <c r="C188" s="16">
        <f>'2024-25'!C188+'2025-26'!C188</f>
        <v>59.58</v>
      </c>
      <c r="D188" s="16">
        <f>'2024-25'!D188+'2025-26'!D188</f>
        <v>0</v>
      </c>
      <c r="E188" s="16">
        <f t="shared" si="107"/>
        <v>59.58</v>
      </c>
      <c r="F188" s="16">
        <f>'2024-25'!F188+'2025-26'!F188</f>
        <v>59.58</v>
      </c>
      <c r="G188" s="16">
        <f>'2024-25'!G188+'2025-26'!G188</f>
        <v>0</v>
      </c>
      <c r="H188" s="16">
        <f>'2024-25'!H188+'2025-26'!H188</f>
        <v>0</v>
      </c>
      <c r="I188" s="16">
        <f>'2024-25'!I188+'2025-26'!I188</f>
        <v>0</v>
      </c>
      <c r="J188" s="16">
        <f>'2024-25'!J188+'2025-26'!J188</f>
        <v>0</v>
      </c>
      <c r="K188" s="16">
        <f>'2024-25'!K188+'2025-26'!K188</f>
        <v>0</v>
      </c>
      <c r="L188" s="16">
        <f>'2024-25'!L188+'2025-26'!L188</f>
        <v>0</v>
      </c>
      <c r="M188" s="16">
        <f>'2024-25'!M188+'2025-26'!M188</f>
        <v>0</v>
      </c>
      <c r="N188" s="16">
        <f>'2024-25'!N188+'2025-26'!N188</f>
        <v>0</v>
      </c>
      <c r="O188" s="16">
        <f>'2024-25'!O188+'2025-26'!O188</f>
        <v>0</v>
      </c>
      <c r="P188" s="16">
        <f>'2024-25'!P188+'2025-26'!P188</f>
        <v>0</v>
      </c>
      <c r="Q188" s="16">
        <f>'2024-25'!Q188+'2025-26'!Q188</f>
        <v>0</v>
      </c>
      <c r="R188" s="16">
        <f t="shared" si="108"/>
        <v>59.58</v>
      </c>
      <c r="S188" s="16"/>
      <c r="T188" s="10"/>
      <c r="U188" s="10"/>
      <c r="V188" s="10"/>
      <c r="W188" s="10"/>
      <c r="X188" s="16">
        <f t="shared" si="109"/>
        <v>0</v>
      </c>
      <c r="Y188" s="10"/>
      <c r="Z188" s="10"/>
    </row>
    <row r="189" spans="1:26" ht="16.5" customHeight="1" x14ac:dyDescent="0.2">
      <c r="A189" s="14">
        <v>149</v>
      </c>
      <c r="B189" s="15" t="s">
        <v>219</v>
      </c>
      <c r="C189" s="16">
        <f>'2024-25'!C189+'2025-26'!C189</f>
        <v>51.8</v>
      </c>
      <c r="D189" s="16">
        <f>'2024-25'!D189+'2025-26'!D189</f>
        <v>0</v>
      </c>
      <c r="E189" s="16">
        <f t="shared" si="107"/>
        <v>51.8</v>
      </c>
      <c r="F189" s="16">
        <f>'2024-25'!F189+'2025-26'!F189</f>
        <v>0</v>
      </c>
      <c r="G189" s="47">
        <f>'2024-25'!G189+'2025-26'!G189</f>
        <v>33.5</v>
      </c>
      <c r="H189" s="47">
        <f>'2024-25'!H189+'2025-26'!H189</f>
        <v>2.5</v>
      </c>
      <c r="I189" s="47">
        <f>'2024-25'!I189+'2025-26'!I189</f>
        <v>0</v>
      </c>
      <c r="J189" s="47">
        <f>'2024-25'!J189+'2025-26'!J189</f>
        <v>8</v>
      </c>
      <c r="K189" s="47">
        <f>'2024-25'!K189+'2025-26'!K189</f>
        <v>0</v>
      </c>
      <c r="L189" s="47">
        <f>'2024-25'!L189+'2025-26'!L189</f>
        <v>0</v>
      </c>
      <c r="M189" s="47">
        <f>'2024-25'!M189+'2025-26'!M189</f>
        <v>7.8</v>
      </c>
      <c r="N189" s="16">
        <f>'2024-25'!N189+'2025-26'!N189</f>
        <v>0</v>
      </c>
      <c r="O189" s="16">
        <f>'2024-25'!O189+'2025-26'!O189</f>
        <v>0</v>
      </c>
      <c r="P189" s="16">
        <f>'2024-25'!P189+'2025-26'!P189</f>
        <v>0</v>
      </c>
      <c r="Q189" s="16">
        <f>'2024-25'!Q189+'2025-26'!Q189</f>
        <v>0</v>
      </c>
      <c r="R189" s="16">
        <f t="shared" si="108"/>
        <v>51.8</v>
      </c>
      <c r="S189" s="48"/>
      <c r="T189" s="10"/>
      <c r="U189" s="10"/>
      <c r="V189" s="10"/>
      <c r="W189" s="10"/>
      <c r="X189" s="16">
        <f t="shared" si="109"/>
        <v>0</v>
      </c>
      <c r="Y189" s="10"/>
      <c r="Z189" s="10"/>
    </row>
    <row r="190" spans="1:26" ht="16.5" customHeight="1" x14ac:dyDescent="0.2">
      <c r="A190" s="33" t="s">
        <v>221</v>
      </c>
      <c r="B190" s="34" t="s">
        <v>222</v>
      </c>
      <c r="C190" s="35">
        <f t="shared" ref="C190:R190" si="110">C191+C196+C202+C208+C216+C221+C225+C232+C234+C241+C244+C247+C251+C252+C253</f>
        <v>38281.58</v>
      </c>
      <c r="D190" s="35">
        <f t="shared" si="110"/>
        <v>40.18</v>
      </c>
      <c r="E190" s="35">
        <f t="shared" si="110"/>
        <v>38321.760000000002</v>
      </c>
      <c r="F190" s="35">
        <f t="shared" si="110"/>
        <v>34334.215000000004</v>
      </c>
      <c r="G190" s="35">
        <f t="shared" si="110"/>
        <v>672.65200000000004</v>
      </c>
      <c r="H190" s="35">
        <f t="shared" si="110"/>
        <v>492.01100000000002</v>
      </c>
      <c r="I190" s="35">
        <f t="shared" si="110"/>
        <v>184.37299999999999</v>
      </c>
      <c r="J190" s="35">
        <f t="shared" si="110"/>
        <v>284.17099999999999</v>
      </c>
      <c r="K190" s="35">
        <f t="shared" si="110"/>
        <v>186.774</v>
      </c>
      <c r="L190" s="35">
        <f t="shared" si="110"/>
        <v>337.18</v>
      </c>
      <c r="M190" s="35">
        <f t="shared" si="110"/>
        <v>608.3610000000001</v>
      </c>
      <c r="N190" s="35">
        <f t="shared" si="110"/>
        <v>274.83800000000002</v>
      </c>
      <c r="O190" s="35">
        <f t="shared" si="110"/>
        <v>288.37900000000002</v>
      </c>
      <c r="P190" s="35">
        <f t="shared" si="110"/>
        <v>347.13100000000003</v>
      </c>
      <c r="Q190" s="35">
        <f t="shared" si="110"/>
        <v>311.68299999999999</v>
      </c>
      <c r="R190" s="35">
        <f t="shared" si="110"/>
        <v>38321.768000000004</v>
      </c>
      <c r="S190" s="35"/>
      <c r="T190" s="10"/>
      <c r="U190" s="10"/>
      <c r="V190" s="10"/>
      <c r="W190" s="10"/>
      <c r="X190" s="35">
        <f>X191+X196+X202+X208+X216+X221+X225+X232+X234+X241+X244+X247+X251+X252+X253</f>
        <v>-7.9999999999955662E-3</v>
      </c>
      <c r="Y190" s="10"/>
      <c r="Z190" s="10"/>
    </row>
    <row r="191" spans="1:26" ht="16.5" customHeight="1" x14ac:dyDescent="0.2">
      <c r="A191" s="14"/>
      <c r="B191" s="15" t="s">
        <v>179</v>
      </c>
      <c r="C191" s="16">
        <f t="shared" ref="C191:R191" si="111">C192+C193+C194+C195</f>
        <v>2843.4900000000002</v>
      </c>
      <c r="D191" s="16">
        <f t="shared" si="111"/>
        <v>0</v>
      </c>
      <c r="E191" s="16">
        <f t="shared" si="111"/>
        <v>2843.4900000000002</v>
      </c>
      <c r="F191" s="16">
        <f t="shared" si="111"/>
        <v>2441.9650000000001</v>
      </c>
      <c r="G191" s="16">
        <f t="shared" si="111"/>
        <v>71.900000000000006</v>
      </c>
      <c r="H191" s="16">
        <f t="shared" si="111"/>
        <v>49.534999999999997</v>
      </c>
      <c r="I191" s="16">
        <f t="shared" si="111"/>
        <v>16.675000000000001</v>
      </c>
      <c r="J191" s="16">
        <f t="shared" si="111"/>
        <v>41.174999999999997</v>
      </c>
      <c r="K191" s="16">
        <f t="shared" si="111"/>
        <v>27.060000000000002</v>
      </c>
      <c r="L191" s="16">
        <f t="shared" si="111"/>
        <v>29.17</v>
      </c>
      <c r="M191" s="16">
        <f t="shared" si="111"/>
        <v>50.915000000000006</v>
      </c>
      <c r="N191" s="16">
        <f t="shared" si="111"/>
        <v>25.61</v>
      </c>
      <c r="O191" s="16">
        <f t="shared" si="111"/>
        <v>26.914999999999999</v>
      </c>
      <c r="P191" s="16">
        <f t="shared" si="111"/>
        <v>41.234999999999999</v>
      </c>
      <c r="Q191" s="16">
        <f t="shared" si="111"/>
        <v>21.335000000000001</v>
      </c>
      <c r="R191" s="16">
        <f t="shared" si="111"/>
        <v>2843.4900000000007</v>
      </c>
      <c r="S191" s="16"/>
      <c r="T191" s="10"/>
      <c r="U191" s="10"/>
      <c r="V191" s="10"/>
      <c r="W191" s="10"/>
      <c r="X191" s="16">
        <f>X192+X193+X194+X195</f>
        <v>0</v>
      </c>
      <c r="Y191" s="10"/>
      <c r="Z191" s="10"/>
    </row>
    <row r="192" spans="1:26" ht="16.5" customHeight="1" x14ac:dyDescent="0.2">
      <c r="A192" s="17">
        <v>150</v>
      </c>
      <c r="B192" s="18" t="s">
        <v>223</v>
      </c>
      <c r="C192" s="19">
        <f>'2024-25'!C192+'2025-26'!C192</f>
        <v>2622.55</v>
      </c>
      <c r="D192" s="19">
        <f>'2024-25'!D192+'2025-26'!D192</f>
        <v>0</v>
      </c>
      <c r="E192" s="20">
        <f t="shared" ref="E192:E195" si="112">C192+D192</f>
        <v>2622.55</v>
      </c>
      <c r="F192" s="19">
        <f>'2024-25'!F192+'2025-26'!F192</f>
        <v>2221.0250000000001</v>
      </c>
      <c r="G192" s="19">
        <f>'2024-25'!G192+'2025-26'!G192</f>
        <v>71.900000000000006</v>
      </c>
      <c r="H192" s="19">
        <f>'2024-25'!H192+'2025-26'!H192</f>
        <v>49.534999999999997</v>
      </c>
      <c r="I192" s="19">
        <f>'2024-25'!I192+'2025-26'!I192</f>
        <v>16.675000000000001</v>
      </c>
      <c r="J192" s="19">
        <f>'2024-25'!J192+'2025-26'!J192</f>
        <v>41.174999999999997</v>
      </c>
      <c r="K192" s="19">
        <f>'2024-25'!K192+'2025-26'!K192</f>
        <v>27.060000000000002</v>
      </c>
      <c r="L192" s="19">
        <f>'2024-25'!L192+'2025-26'!L192</f>
        <v>29.17</v>
      </c>
      <c r="M192" s="19">
        <f>'2024-25'!M192+'2025-26'!M192</f>
        <v>50.915000000000006</v>
      </c>
      <c r="N192" s="19">
        <f>'2024-25'!N192+'2025-26'!N192</f>
        <v>25.61</v>
      </c>
      <c r="O192" s="19">
        <f>'2024-25'!O192+'2025-26'!O192</f>
        <v>26.914999999999999</v>
      </c>
      <c r="P192" s="19">
        <f>'2024-25'!P192+'2025-26'!P192</f>
        <v>41.234999999999999</v>
      </c>
      <c r="Q192" s="19">
        <f>'2024-25'!Q192+'2025-26'!Q192</f>
        <v>21.335000000000001</v>
      </c>
      <c r="R192" s="20">
        <f t="shared" ref="R192:R195" si="113">SUM(F192:Q192)</f>
        <v>2622.5500000000006</v>
      </c>
      <c r="S192" s="42"/>
      <c r="T192" s="10"/>
      <c r="U192" s="10"/>
      <c r="V192" s="10"/>
      <c r="W192" s="10"/>
      <c r="X192" s="19">
        <f t="shared" ref="X192:X195" si="114">E192-R192</f>
        <v>0</v>
      </c>
      <c r="Y192" s="10"/>
      <c r="Z192" s="10"/>
    </row>
    <row r="193" spans="1:26" ht="16.5" customHeight="1" x14ac:dyDescent="0.2">
      <c r="A193" s="17">
        <v>151</v>
      </c>
      <c r="B193" s="18" t="s">
        <v>225</v>
      </c>
      <c r="C193" s="19">
        <f>'2024-25'!C193+'2025-26'!C193</f>
        <v>6</v>
      </c>
      <c r="D193" s="19">
        <f>'2024-25'!D193+'2025-26'!D193</f>
        <v>0</v>
      </c>
      <c r="E193" s="20">
        <f t="shared" si="112"/>
        <v>6</v>
      </c>
      <c r="F193" s="19">
        <f>'2024-25'!F193+'2025-26'!F193</f>
        <v>6</v>
      </c>
      <c r="G193" s="19">
        <f>'2024-25'!G193+'2025-26'!G193</f>
        <v>0</v>
      </c>
      <c r="H193" s="19">
        <f>'2024-25'!H193+'2025-26'!H193</f>
        <v>0</v>
      </c>
      <c r="I193" s="19">
        <f>'2024-25'!I193+'2025-26'!I193</f>
        <v>0</v>
      </c>
      <c r="J193" s="19">
        <f>'2024-25'!J193+'2025-26'!J193</f>
        <v>0</v>
      </c>
      <c r="K193" s="19">
        <f>'2024-25'!K193+'2025-26'!K193</f>
        <v>0</v>
      </c>
      <c r="L193" s="19">
        <f>'2024-25'!L193+'2025-26'!L193</f>
        <v>0</v>
      </c>
      <c r="M193" s="19">
        <f>'2024-25'!M193+'2025-26'!M193</f>
        <v>0</v>
      </c>
      <c r="N193" s="19">
        <f>'2024-25'!N193+'2025-26'!N193</f>
        <v>0</v>
      </c>
      <c r="O193" s="19">
        <f>'2024-25'!O193+'2025-26'!O193</f>
        <v>0</v>
      </c>
      <c r="P193" s="19">
        <f>'2024-25'!P193+'2025-26'!P193</f>
        <v>0</v>
      </c>
      <c r="Q193" s="19">
        <f>'2024-25'!Q193+'2025-26'!Q193</f>
        <v>0</v>
      </c>
      <c r="R193" s="20">
        <f t="shared" si="113"/>
        <v>6</v>
      </c>
      <c r="S193" s="19"/>
      <c r="T193" s="10"/>
      <c r="U193" s="10"/>
      <c r="V193" s="10"/>
      <c r="W193" s="10"/>
      <c r="X193" s="19">
        <f t="shared" si="114"/>
        <v>0</v>
      </c>
      <c r="Y193" s="10"/>
      <c r="Z193" s="10"/>
    </row>
    <row r="194" spans="1:26" ht="16.5" customHeight="1" x14ac:dyDescent="0.2">
      <c r="A194" s="17">
        <v>152</v>
      </c>
      <c r="B194" s="18" t="s">
        <v>226</v>
      </c>
      <c r="C194" s="19">
        <f>'2024-25'!C194+'2025-26'!C194</f>
        <v>197.66</v>
      </c>
      <c r="D194" s="19">
        <f>'2024-25'!D194+'2025-26'!D194</f>
        <v>0</v>
      </c>
      <c r="E194" s="20">
        <f t="shared" si="112"/>
        <v>197.66</v>
      </c>
      <c r="F194" s="19">
        <f>'2024-25'!F194+'2025-26'!F194</f>
        <v>197.66</v>
      </c>
      <c r="G194" s="19">
        <f>'2024-25'!G194+'2025-26'!G194</f>
        <v>0</v>
      </c>
      <c r="H194" s="19">
        <f>'2024-25'!H194+'2025-26'!H194</f>
        <v>0</v>
      </c>
      <c r="I194" s="19">
        <f>'2024-25'!I194+'2025-26'!I194</f>
        <v>0</v>
      </c>
      <c r="J194" s="19">
        <f>'2024-25'!J194+'2025-26'!J194</f>
        <v>0</v>
      </c>
      <c r="K194" s="19">
        <f>'2024-25'!K194+'2025-26'!K194</f>
        <v>0</v>
      </c>
      <c r="L194" s="19">
        <f>'2024-25'!L194+'2025-26'!L194</f>
        <v>0</v>
      </c>
      <c r="M194" s="19">
        <f>'2024-25'!M194+'2025-26'!M194</f>
        <v>0</v>
      </c>
      <c r="N194" s="19">
        <f>'2024-25'!N194+'2025-26'!N194</f>
        <v>0</v>
      </c>
      <c r="O194" s="19">
        <f>'2024-25'!O194+'2025-26'!O194</f>
        <v>0</v>
      </c>
      <c r="P194" s="19">
        <f>'2024-25'!P194+'2025-26'!P194</f>
        <v>0</v>
      </c>
      <c r="Q194" s="19">
        <f>'2024-25'!Q194+'2025-26'!Q194</f>
        <v>0</v>
      </c>
      <c r="R194" s="20">
        <f t="shared" si="113"/>
        <v>197.66</v>
      </c>
      <c r="S194" s="19"/>
      <c r="T194" s="10"/>
      <c r="U194" s="10"/>
      <c r="V194" s="10"/>
      <c r="W194" s="10"/>
      <c r="X194" s="19">
        <f t="shared" si="114"/>
        <v>0</v>
      </c>
      <c r="Y194" s="10"/>
      <c r="Z194" s="10"/>
    </row>
    <row r="195" spans="1:26" ht="16.5" customHeight="1" x14ac:dyDescent="0.2">
      <c r="A195" s="17">
        <v>153</v>
      </c>
      <c r="B195" s="18" t="s">
        <v>227</v>
      </c>
      <c r="C195" s="19">
        <f>'2024-25'!C195+'2025-26'!C195</f>
        <v>17.28</v>
      </c>
      <c r="D195" s="19">
        <f>'2024-25'!D195+'2025-26'!D195</f>
        <v>0</v>
      </c>
      <c r="E195" s="20">
        <f t="shared" si="112"/>
        <v>17.28</v>
      </c>
      <c r="F195" s="19">
        <f>'2024-25'!F195+'2025-26'!F195</f>
        <v>17.28</v>
      </c>
      <c r="G195" s="19">
        <f>'2024-25'!G195+'2025-26'!G195</f>
        <v>0</v>
      </c>
      <c r="H195" s="19">
        <f>'2024-25'!H195+'2025-26'!H195</f>
        <v>0</v>
      </c>
      <c r="I195" s="19">
        <f>'2024-25'!I195+'2025-26'!I195</f>
        <v>0</v>
      </c>
      <c r="J195" s="19">
        <f>'2024-25'!J195+'2025-26'!J195</f>
        <v>0</v>
      </c>
      <c r="K195" s="19">
        <f>'2024-25'!K195+'2025-26'!K195</f>
        <v>0</v>
      </c>
      <c r="L195" s="19">
        <f>'2024-25'!L195+'2025-26'!L195</f>
        <v>0</v>
      </c>
      <c r="M195" s="19">
        <f>'2024-25'!M195+'2025-26'!M195</f>
        <v>0</v>
      </c>
      <c r="N195" s="19">
        <f>'2024-25'!N195+'2025-26'!N195</f>
        <v>0</v>
      </c>
      <c r="O195" s="19">
        <f>'2024-25'!O195+'2025-26'!O195</f>
        <v>0</v>
      </c>
      <c r="P195" s="19">
        <f>'2024-25'!P195+'2025-26'!P195</f>
        <v>0</v>
      </c>
      <c r="Q195" s="19">
        <f>'2024-25'!Q195+'2025-26'!Q195</f>
        <v>0</v>
      </c>
      <c r="R195" s="20">
        <f t="shared" si="113"/>
        <v>17.28</v>
      </c>
      <c r="S195" s="19"/>
      <c r="T195" s="10"/>
      <c r="U195" s="10"/>
      <c r="V195" s="10"/>
      <c r="W195" s="10"/>
      <c r="X195" s="19">
        <f t="shared" si="114"/>
        <v>0</v>
      </c>
      <c r="Y195" s="10"/>
      <c r="Z195" s="10"/>
    </row>
    <row r="196" spans="1:26" ht="16.5" customHeight="1" x14ac:dyDescent="0.2">
      <c r="A196" s="14"/>
      <c r="B196" s="15" t="s">
        <v>228</v>
      </c>
      <c r="C196" s="16">
        <f t="shared" ref="C196:R196" si="115">SUM(C197:C201)</f>
        <v>492.24</v>
      </c>
      <c r="D196" s="16">
        <f t="shared" si="115"/>
        <v>40.18</v>
      </c>
      <c r="E196" s="16">
        <f t="shared" si="115"/>
        <v>532.42000000000007</v>
      </c>
      <c r="F196" s="16">
        <f t="shared" si="115"/>
        <v>515.81999999999994</v>
      </c>
      <c r="G196" s="16">
        <f t="shared" si="115"/>
        <v>2.5999999999999996</v>
      </c>
      <c r="H196" s="16">
        <f t="shared" si="115"/>
        <v>3.3</v>
      </c>
      <c r="I196" s="16">
        <f t="shared" si="115"/>
        <v>0</v>
      </c>
      <c r="J196" s="16">
        <f t="shared" si="115"/>
        <v>0.8</v>
      </c>
      <c r="K196" s="16">
        <f t="shared" si="115"/>
        <v>0.89999999999999991</v>
      </c>
      <c r="L196" s="16">
        <f t="shared" si="115"/>
        <v>2.4</v>
      </c>
      <c r="M196" s="16">
        <f t="shared" si="115"/>
        <v>2.4</v>
      </c>
      <c r="N196" s="16">
        <f t="shared" si="115"/>
        <v>0.89999999999999991</v>
      </c>
      <c r="O196" s="16">
        <f t="shared" si="115"/>
        <v>2.4</v>
      </c>
      <c r="P196" s="16">
        <f t="shared" si="115"/>
        <v>0</v>
      </c>
      <c r="Q196" s="16">
        <f t="shared" si="115"/>
        <v>0.89999999999999991</v>
      </c>
      <c r="R196" s="16">
        <f t="shared" si="115"/>
        <v>532.42000000000007</v>
      </c>
      <c r="S196" s="16"/>
      <c r="T196" s="10"/>
      <c r="U196" s="10"/>
      <c r="V196" s="10"/>
      <c r="W196" s="10"/>
      <c r="X196" s="16">
        <f>SUM(X197:X201)</f>
        <v>0</v>
      </c>
      <c r="Y196" s="10"/>
      <c r="Z196" s="10"/>
    </row>
    <row r="197" spans="1:26" ht="16.5" customHeight="1" x14ac:dyDescent="0.2">
      <c r="A197" s="17">
        <v>154</v>
      </c>
      <c r="B197" s="18" t="s">
        <v>229</v>
      </c>
      <c r="C197" s="19">
        <f>'2024-25'!C197+'2025-26'!C197</f>
        <v>0</v>
      </c>
      <c r="D197" s="19">
        <f>'2024-25'!D197+'2025-26'!D197</f>
        <v>0</v>
      </c>
      <c r="E197" s="20">
        <f t="shared" ref="E197:E201" si="116">C197+D197</f>
        <v>0</v>
      </c>
      <c r="F197" s="19">
        <f>'2024-25'!F197+'2025-26'!F197</f>
        <v>0</v>
      </c>
      <c r="G197" s="19">
        <f>'2024-25'!G197+'2025-26'!G197</f>
        <v>0</v>
      </c>
      <c r="H197" s="19">
        <f>'2024-25'!H197+'2025-26'!H197</f>
        <v>0</v>
      </c>
      <c r="I197" s="19">
        <f>'2024-25'!I197+'2025-26'!I197</f>
        <v>0</v>
      </c>
      <c r="J197" s="19">
        <f>'2024-25'!J197+'2025-26'!J197</f>
        <v>0</v>
      </c>
      <c r="K197" s="19">
        <f>'2024-25'!K197+'2025-26'!K197</f>
        <v>0</v>
      </c>
      <c r="L197" s="19">
        <f>'2024-25'!L197+'2025-26'!L197</f>
        <v>0</v>
      </c>
      <c r="M197" s="19">
        <f>'2024-25'!M197+'2025-26'!M197</f>
        <v>0</v>
      </c>
      <c r="N197" s="19">
        <f>'2024-25'!N197+'2025-26'!N197</f>
        <v>0</v>
      </c>
      <c r="O197" s="19">
        <f>'2024-25'!O197+'2025-26'!O197</f>
        <v>0</v>
      </c>
      <c r="P197" s="19">
        <f>'2024-25'!P197+'2025-26'!P197</f>
        <v>0</v>
      </c>
      <c r="Q197" s="19">
        <f>'2024-25'!Q197+'2025-26'!Q197</f>
        <v>0</v>
      </c>
      <c r="R197" s="20">
        <f t="shared" ref="R197:R201" si="117">SUM(F197:Q197)</f>
        <v>0</v>
      </c>
      <c r="S197" s="19"/>
      <c r="T197" s="10"/>
      <c r="U197" s="10"/>
      <c r="V197" s="10"/>
      <c r="W197" s="10"/>
      <c r="X197" s="19">
        <f t="shared" ref="X197:X201" si="118">E197-R197</f>
        <v>0</v>
      </c>
      <c r="Y197" s="10"/>
      <c r="Z197" s="10"/>
    </row>
    <row r="198" spans="1:26" ht="16.5" customHeight="1" x14ac:dyDescent="0.2">
      <c r="A198" s="17">
        <v>155</v>
      </c>
      <c r="B198" s="18" t="s">
        <v>230</v>
      </c>
      <c r="C198" s="19">
        <f>'2024-25'!C198+'2025-26'!C198</f>
        <v>10.119999999999999</v>
      </c>
      <c r="D198" s="19">
        <f>'2024-25'!D198+'2025-26'!D198</f>
        <v>40.18</v>
      </c>
      <c r="E198" s="20">
        <f t="shared" si="116"/>
        <v>50.3</v>
      </c>
      <c r="F198" s="19">
        <f>'2024-25'!F198+'2025-26'!F198</f>
        <v>50.3</v>
      </c>
      <c r="G198" s="19">
        <f>'2024-25'!G198+'2025-26'!G198</f>
        <v>0</v>
      </c>
      <c r="H198" s="19">
        <f>'2024-25'!H198+'2025-26'!H198</f>
        <v>0</v>
      </c>
      <c r="I198" s="19">
        <f>'2024-25'!I198+'2025-26'!I198</f>
        <v>0</v>
      </c>
      <c r="J198" s="19">
        <f>'2024-25'!J198+'2025-26'!J198</f>
        <v>0</v>
      </c>
      <c r="K198" s="19">
        <f>'2024-25'!K198+'2025-26'!K198</f>
        <v>0</v>
      </c>
      <c r="L198" s="19">
        <f>'2024-25'!L198+'2025-26'!L198</f>
        <v>0</v>
      </c>
      <c r="M198" s="19">
        <f>'2024-25'!M198+'2025-26'!M198</f>
        <v>0</v>
      </c>
      <c r="N198" s="19">
        <f>'2024-25'!N198+'2025-26'!N198</f>
        <v>0</v>
      </c>
      <c r="O198" s="19">
        <f>'2024-25'!O198+'2025-26'!O198</f>
        <v>0</v>
      </c>
      <c r="P198" s="19">
        <f>'2024-25'!P198+'2025-26'!P198</f>
        <v>0</v>
      </c>
      <c r="Q198" s="19">
        <f>'2024-25'!Q198+'2025-26'!Q198</f>
        <v>0</v>
      </c>
      <c r="R198" s="20">
        <f t="shared" si="117"/>
        <v>50.3</v>
      </c>
      <c r="S198" s="19"/>
      <c r="T198" s="10"/>
      <c r="U198" s="10"/>
      <c r="V198" s="10"/>
      <c r="W198" s="10"/>
      <c r="X198" s="19">
        <f t="shared" si="118"/>
        <v>0</v>
      </c>
      <c r="Y198" s="10"/>
      <c r="Z198" s="10"/>
    </row>
    <row r="199" spans="1:26" ht="16.5" customHeight="1" x14ac:dyDescent="0.2">
      <c r="A199" s="17">
        <v>156</v>
      </c>
      <c r="B199" s="18" t="s">
        <v>231</v>
      </c>
      <c r="C199" s="19">
        <f>'2024-25'!C199+'2025-26'!C199</f>
        <v>422.12</v>
      </c>
      <c r="D199" s="19">
        <f>'2024-25'!D199+'2025-26'!D199</f>
        <v>0</v>
      </c>
      <c r="E199" s="20">
        <f t="shared" si="116"/>
        <v>422.12</v>
      </c>
      <c r="F199" s="19">
        <f>'2024-25'!F199+'2025-26'!F199</f>
        <v>416.52</v>
      </c>
      <c r="G199" s="19">
        <f>'2024-25'!G199+'2025-26'!G199</f>
        <v>1.2</v>
      </c>
      <c r="H199" s="19">
        <f>'2024-25'!H199+'2025-26'!H199</f>
        <v>0.8</v>
      </c>
      <c r="I199" s="19">
        <f>'2024-25'!I199+'2025-26'!I199</f>
        <v>0</v>
      </c>
      <c r="J199" s="19">
        <f>'2024-25'!J199+'2025-26'!J199</f>
        <v>0.8</v>
      </c>
      <c r="K199" s="19">
        <f>'2024-25'!K199+'2025-26'!K199</f>
        <v>0.2</v>
      </c>
      <c r="L199" s="19">
        <f>'2024-25'!L199+'2025-26'!L199</f>
        <v>0.6</v>
      </c>
      <c r="M199" s="19">
        <f>'2024-25'!M199+'2025-26'!M199</f>
        <v>1</v>
      </c>
      <c r="N199" s="19">
        <f>'2024-25'!N199+'2025-26'!N199</f>
        <v>0.2</v>
      </c>
      <c r="O199" s="19">
        <f>'2024-25'!O199+'2025-26'!O199</f>
        <v>0.6</v>
      </c>
      <c r="P199" s="19">
        <f>'2024-25'!P199+'2025-26'!P199</f>
        <v>0</v>
      </c>
      <c r="Q199" s="19">
        <f>'2024-25'!Q199+'2025-26'!Q199</f>
        <v>0.2</v>
      </c>
      <c r="R199" s="20">
        <f t="shared" si="117"/>
        <v>422.12</v>
      </c>
      <c r="S199" s="19"/>
      <c r="T199" s="10"/>
      <c r="U199" s="10"/>
      <c r="V199" s="10"/>
      <c r="W199" s="10"/>
      <c r="X199" s="19">
        <f t="shared" si="118"/>
        <v>0</v>
      </c>
      <c r="Y199" s="10"/>
      <c r="Z199" s="10"/>
    </row>
    <row r="200" spans="1:26" ht="16.5" customHeight="1" x14ac:dyDescent="0.2">
      <c r="A200" s="17">
        <v>157</v>
      </c>
      <c r="B200" s="18" t="s">
        <v>233</v>
      </c>
      <c r="C200" s="19">
        <f>'2024-25'!C200+'2025-26'!C200</f>
        <v>0</v>
      </c>
      <c r="D200" s="19">
        <f>'2024-25'!D200+'2025-26'!D200</f>
        <v>0</v>
      </c>
      <c r="E200" s="20">
        <f t="shared" si="116"/>
        <v>0</v>
      </c>
      <c r="F200" s="19">
        <f>'2024-25'!F200+'2025-26'!F200</f>
        <v>0</v>
      </c>
      <c r="G200" s="19">
        <f>'2024-25'!G200+'2025-26'!G200</f>
        <v>0</v>
      </c>
      <c r="H200" s="19">
        <f>'2024-25'!H200+'2025-26'!H200</f>
        <v>0</v>
      </c>
      <c r="I200" s="19">
        <f>'2024-25'!I200+'2025-26'!I200</f>
        <v>0</v>
      </c>
      <c r="J200" s="19">
        <f>'2024-25'!J200+'2025-26'!J200</f>
        <v>0</v>
      </c>
      <c r="K200" s="19">
        <f>'2024-25'!K200+'2025-26'!K200</f>
        <v>0</v>
      </c>
      <c r="L200" s="19">
        <f>'2024-25'!L200+'2025-26'!L200</f>
        <v>0</v>
      </c>
      <c r="M200" s="19">
        <f>'2024-25'!M200+'2025-26'!M200</f>
        <v>0</v>
      </c>
      <c r="N200" s="19">
        <f>'2024-25'!N200+'2025-26'!N200</f>
        <v>0</v>
      </c>
      <c r="O200" s="19">
        <f>'2024-25'!O200+'2025-26'!O200</f>
        <v>0</v>
      </c>
      <c r="P200" s="19">
        <f>'2024-25'!P200+'2025-26'!P200</f>
        <v>0</v>
      </c>
      <c r="Q200" s="19">
        <f>'2024-25'!Q200+'2025-26'!Q200</f>
        <v>0</v>
      </c>
      <c r="R200" s="20">
        <f t="shared" si="117"/>
        <v>0</v>
      </c>
      <c r="S200" s="19"/>
      <c r="T200" s="10"/>
      <c r="U200" s="10"/>
      <c r="V200" s="10"/>
      <c r="W200" s="10"/>
      <c r="X200" s="19">
        <f t="shared" si="118"/>
        <v>0</v>
      </c>
      <c r="Y200" s="10"/>
      <c r="Z200" s="10"/>
    </row>
    <row r="201" spans="1:26" ht="16.5" customHeight="1" x14ac:dyDescent="0.2">
      <c r="A201" s="17">
        <v>158</v>
      </c>
      <c r="B201" s="18" t="s">
        <v>234</v>
      </c>
      <c r="C201" s="19">
        <f>'2024-25'!C201+'2025-26'!C201</f>
        <v>60</v>
      </c>
      <c r="D201" s="19">
        <f>'2024-25'!D201+'2025-26'!D201</f>
        <v>0</v>
      </c>
      <c r="E201" s="20">
        <f t="shared" si="116"/>
        <v>60</v>
      </c>
      <c r="F201" s="19">
        <f>'2024-25'!F201+'2025-26'!F201</f>
        <v>49</v>
      </c>
      <c r="G201" s="19">
        <f>'2024-25'!G201+'2025-26'!G201</f>
        <v>1.4</v>
      </c>
      <c r="H201" s="19">
        <f>'2024-25'!H201+'2025-26'!H201</f>
        <v>2.5</v>
      </c>
      <c r="I201" s="19">
        <f>'2024-25'!I201+'2025-26'!I201</f>
        <v>0</v>
      </c>
      <c r="J201" s="19">
        <f>'2024-25'!J201+'2025-26'!J201</f>
        <v>0</v>
      </c>
      <c r="K201" s="19">
        <f>'2024-25'!K201+'2025-26'!K201</f>
        <v>0.7</v>
      </c>
      <c r="L201" s="19">
        <f>'2024-25'!L201+'2025-26'!L201</f>
        <v>1.8</v>
      </c>
      <c r="M201" s="19">
        <f>'2024-25'!M201+'2025-26'!M201</f>
        <v>1.4</v>
      </c>
      <c r="N201" s="19">
        <f>'2024-25'!N201+'2025-26'!N201</f>
        <v>0.7</v>
      </c>
      <c r="O201" s="19">
        <f>'2024-25'!O201+'2025-26'!O201</f>
        <v>1.8</v>
      </c>
      <c r="P201" s="19">
        <f>'2024-25'!P201+'2025-26'!P201</f>
        <v>0</v>
      </c>
      <c r="Q201" s="19">
        <f>'2024-25'!Q201+'2025-26'!Q201</f>
        <v>0.7</v>
      </c>
      <c r="R201" s="20">
        <f t="shared" si="117"/>
        <v>60</v>
      </c>
      <c r="S201" s="19"/>
      <c r="T201" s="10"/>
      <c r="U201" s="10"/>
      <c r="V201" s="10"/>
      <c r="W201" s="10"/>
      <c r="X201" s="19">
        <f t="shared" si="118"/>
        <v>0</v>
      </c>
      <c r="Y201" s="10"/>
      <c r="Z201" s="10"/>
    </row>
    <row r="202" spans="1:26" ht="16.5" customHeight="1" x14ac:dyDescent="0.2">
      <c r="A202" s="14"/>
      <c r="B202" s="15" t="s">
        <v>185</v>
      </c>
      <c r="C202" s="16">
        <f t="shared" ref="C202:R202" si="119">SUM(C203:C207)</f>
        <v>5909.63</v>
      </c>
      <c r="D202" s="16">
        <f t="shared" si="119"/>
        <v>0</v>
      </c>
      <c r="E202" s="16">
        <f t="shared" si="119"/>
        <v>5909.63</v>
      </c>
      <c r="F202" s="16">
        <f t="shared" si="119"/>
        <v>5009.9400000000005</v>
      </c>
      <c r="G202" s="16">
        <f t="shared" si="119"/>
        <v>148.16</v>
      </c>
      <c r="H202" s="16">
        <f t="shared" si="119"/>
        <v>115.18</v>
      </c>
      <c r="I202" s="16">
        <f t="shared" si="119"/>
        <v>41.76</v>
      </c>
      <c r="J202" s="16">
        <f t="shared" si="119"/>
        <v>55.72</v>
      </c>
      <c r="K202" s="16">
        <f t="shared" si="119"/>
        <v>34.919999999999995</v>
      </c>
      <c r="L202" s="16">
        <f t="shared" si="119"/>
        <v>79.63</v>
      </c>
      <c r="M202" s="16">
        <f t="shared" si="119"/>
        <v>153.01000000000002</v>
      </c>
      <c r="N202" s="16">
        <f t="shared" si="119"/>
        <v>63.98</v>
      </c>
      <c r="O202" s="16">
        <f t="shared" si="119"/>
        <v>62.45</v>
      </c>
      <c r="P202" s="16">
        <f t="shared" si="119"/>
        <v>67.17</v>
      </c>
      <c r="Q202" s="16">
        <f t="shared" si="119"/>
        <v>77.709999999999994</v>
      </c>
      <c r="R202" s="16">
        <f t="shared" si="119"/>
        <v>5909.6299999999992</v>
      </c>
      <c r="S202" s="16"/>
      <c r="T202" s="10"/>
      <c r="U202" s="10"/>
      <c r="V202" s="10"/>
      <c r="W202" s="10"/>
      <c r="X202" s="16">
        <f>SUM(X203:X207)</f>
        <v>0</v>
      </c>
      <c r="Y202" s="10"/>
      <c r="Z202" s="10"/>
    </row>
    <row r="203" spans="1:26" ht="16.5" customHeight="1" x14ac:dyDescent="0.2">
      <c r="A203" s="17">
        <v>159</v>
      </c>
      <c r="B203" s="18" t="s">
        <v>186</v>
      </c>
      <c r="C203" s="19">
        <f>'2024-25'!C203+'2025-26'!C203</f>
        <v>5883.36</v>
      </c>
      <c r="D203" s="19">
        <f>'2024-25'!D203+'2025-26'!D203</f>
        <v>0</v>
      </c>
      <c r="E203" s="20">
        <f t="shared" ref="E203:E207" si="120">C203+D203</f>
        <v>5883.36</v>
      </c>
      <c r="F203" s="19">
        <f>'2024-25'!F203+'2025-26'!F203</f>
        <v>5005.4400000000005</v>
      </c>
      <c r="G203" s="19">
        <f>'2024-25'!G203+'2025-26'!G203</f>
        <v>144.69999999999999</v>
      </c>
      <c r="H203" s="19">
        <f>'2024-25'!H203+'2025-26'!H203</f>
        <v>112.86</v>
      </c>
      <c r="I203" s="19">
        <f>'2024-25'!I203+'2025-26'!I203</f>
        <v>40.58</v>
      </c>
      <c r="J203" s="19">
        <f>'2024-25'!J203+'2025-26'!J203</f>
        <v>53.58</v>
      </c>
      <c r="K203" s="19">
        <f>'2024-25'!K203+'2025-26'!K203</f>
        <v>33.26</v>
      </c>
      <c r="L203" s="19">
        <f>'2024-25'!L203+'2025-26'!L203</f>
        <v>77.94</v>
      </c>
      <c r="M203" s="19">
        <f>'2024-25'!M203+'2025-26'!M203</f>
        <v>150.36000000000001</v>
      </c>
      <c r="N203" s="19">
        <f>'2024-25'!N203+'2025-26'!N203</f>
        <v>62.5</v>
      </c>
      <c r="O203" s="19">
        <f>'2024-25'!O203+'2025-26'!O203</f>
        <v>60.88</v>
      </c>
      <c r="P203" s="19">
        <f>'2024-25'!P203+'2025-26'!P203</f>
        <v>64.94</v>
      </c>
      <c r="Q203" s="19">
        <f>'2024-25'!Q203+'2025-26'!Q203</f>
        <v>76.319999999999993</v>
      </c>
      <c r="R203" s="20">
        <f t="shared" ref="R203:R207" si="121">SUM(F203:Q203)</f>
        <v>5883.3599999999988</v>
      </c>
      <c r="S203" s="19"/>
      <c r="T203" s="10"/>
      <c r="U203" s="10"/>
      <c r="V203" s="10"/>
      <c r="W203" s="10"/>
      <c r="X203" s="19">
        <f t="shared" ref="X203:X207" si="122">E203-R203</f>
        <v>0</v>
      </c>
      <c r="Y203" s="10"/>
      <c r="Z203" s="10"/>
    </row>
    <row r="204" spans="1:26" ht="16.5" customHeight="1" x14ac:dyDescent="0.2">
      <c r="A204" s="17">
        <v>160</v>
      </c>
      <c r="B204" s="18" t="s">
        <v>236</v>
      </c>
      <c r="C204" s="19">
        <f>'2024-25'!C204+'2025-26'!C204</f>
        <v>0</v>
      </c>
      <c r="D204" s="19">
        <f>'2024-25'!D204+'2025-26'!D204</f>
        <v>0</v>
      </c>
      <c r="E204" s="20">
        <f t="shared" si="120"/>
        <v>0</v>
      </c>
      <c r="F204" s="19">
        <f>'2024-25'!F204+'2025-26'!F204</f>
        <v>0</v>
      </c>
      <c r="G204" s="19">
        <f>'2024-25'!G204+'2025-26'!G204</f>
        <v>0</v>
      </c>
      <c r="H204" s="19">
        <f>'2024-25'!H204+'2025-26'!H204</f>
        <v>0</v>
      </c>
      <c r="I204" s="19">
        <f>'2024-25'!I204+'2025-26'!I204</f>
        <v>0</v>
      </c>
      <c r="J204" s="19">
        <f>'2024-25'!J204+'2025-26'!J204</f>
        <v>0</v>
      </c>
      <c r="K204" s="19">
        <f>'2024-25'!K204+'2025-26'!K204</f>
        <v>0</v>
      </c>
      <c r="L204" s="19">
        <f>'2024-25'!L204+'2025-26'!L204</f>
        <v>0</v>
      </c>
      <c r="M204" s="19">
        <f>'2024-25'!M204+'2025-26'!M204</f>
        <v>0</v>
      </c>
      <c r="N204" s="19">
        <f>'2024-25'!N204+'2025-26'!N204</f>
        <v>0</v>
      </c>
      <c r="O204" s="19">
        <f>'2024-25'!O204+'2025-26'!O204</f>
        <v>0</v>
      </c>
      <c r="P204" s="19">
        <f>'2024-25'!P204+'2025-26'!P204</f>
        <v>0</v>
      </c>
      <c r="Q204" s="19">
        <f>'2024-25'!Q204+'2025-26'!Q204</f>
        <v>0</v>
      </c>
      <c r="R204" s="20">
        <f t="shared" si="121"/>
        <v>0</v>
      </c>
      <c r="S204" s="19"/>
      <c r="T204" s="10"/>
      <c r="U204" s="10"/>
      <c r="V204" s="10"/>
      <c r="W204" s="10"/>
      <c r="X204" s="19">
        <f t="shared" si="122"/>
        <v>0</v>
      </c>
      <c r="Y204" s="10"/>
      <c r="Z204" s="10"/>
    </row>
    <row r="205" spans="1:26" ht="16.5" customHeight="1" x14ac:dyDescent="0.2">
      <c r="A205" s="17">
        <v>161</v>
      </c>
      <c r="B205" s="18" t="s">
        <v>190</v>
      </c>
      <c r="C205" s="19">
        <f>'2024-25'!C205+'2025-26'!C205</f>
        <v>26.27</v>
      </c>
      <c r="D205" s="19">
        <f>'2024-25'!D205+'2025-26'!D205</f>
        <v>0</v>
      </c>
      <c r="E205" s="20">
        <f t="shared" si="120"/>
        <v>26.27</v>
      </c>
      <c r="F205" s="22">
        <f>'2024-25'!F205+'2025-26'!F205</f>
        <v>4.5</v>
      </c>
      <c r="G205" s="23">
        <f>'2024-25'!G205+'2025-26'!G205</f>
        <v>3.46</v>
      </c>
      <c r="H205" s="23">
        <f>'2024-25'!H205+'2025-26'!H205</f>
        <v>2.3200000000000003</v>
      </c>
      <c r="I205" s="23">
        <f>'2024-25'!I205+'2025-26'!I205</f>
        <v>1.18</v>
      </c>
      <c r="J205" s="23">
        <f>'2024-25'!J205+'2025-26'!J205</f>
        <v>2.14</v>
      </c>
      <c r="K205" s="23">
        <f>'2024-25'!K205+'2025-26'!K205</f>
        <v>1.66</v>
      </c>
      <c r="L205" s="23">
        <f>'2024-25'!L205+'2025-26'!L205</f>
        <v>1.69</v>
      </c>
      <c r="M205" s="23">
        <f>'2024-25'!M205+'2025-26'!M205</f>
        <v>2.6500000000000004</v>
      </c>
      <c r="N205" s="23">
        <f>'2024-25'!N205+'2025-26'!N205</f>
        <v>1.48</v>
      </c>
      <c r="O205" s="23">
        <f>'2024-25'!O205+'2025-26'!O205</f>
        <v>1.57</v>
      </c>
      <c r="P205" s="23">
        <f>'2024-25'!P205+'2025-26'!P205</f>
        <v>2.23</v>
      </c>
      <c r="Q205" s="23">
        <f>'2024-25'!Q205+'2025-26'!Q205</f>
        <v>1.39</v>
      </c>
      <c r="R205" s="20">
        <f t="shared" si="121"/>
        <v>26.270000000000003</v>
      </c>
      <c r="S205" s="42"/>
      <c r="T205" s="10"/>
      <c r="U205" s="10"/>
      <c r="V205" s="10"/>
      <c r="W205" s="10"/>
      <c r="X205" s="19">
        <f t="shared" si="122"/>
        <v>0</v>
      </c>
      <c r="Y205" s="10"/>
      <c r="Z205" s="10"/>
    </row>
    <row r="206" spans="1:26" ht="16.5" customHeight="1" x14ac:dyDescent="0.2">
      <c r="A206" s="17">
        <v>162</v>
      </c>
      <c r="B206" s="18" t="s">
        <v>192</v>
      </c>
      <c r="C206" s="19">
        <f>'2024-25'!C206+'2025-26'!C206</f>
        <v>0</v>
      </c>
      <c r="D206" s="19">
        <f>'2024-25'!D206+'2025-26'!D206</f>
        <v>0</v>
      </c>
      <c r="E206" s="20">
        <f t="shared" si="120"/>
        <v>0</v>
      </c>
      <c r="F206" s="19">
        <f>'2024-25'!F206+'2025-26'!F206</f>
        <v>0</v>
      </c>
      <c r="G206" s="19">
        <f>'2024-25'!G206+'2025-26'!G206</f>
        <v>0</v>
      </c>
      <c r="H206" s="19">
        <f>'2024-25'!H206+'2025-26'!H206</f>
        <v>0</v>
      </c>
      <c r="I206" s="19">
        <f>'2024-25'!I206+'2025-26'!I206</f>
        <v>0</v>
      </c>
      <c r="J206" s="19">
        <f>'2024-25'!J206+'2025-26'!J206</f>
        <v>0</v>
      </c>
      <c r="K206" s="19">
        <f>'2024-25'!K206+'2025-26'!K206</f>
        <v>0</v>
      </c>
      <c r="L206" s="19">
        <f>'2024-25'!L206+'2025-26'!L206</f>
        <v>0</v>
      </c>
      <c r="M206" s="19">
        <f>'2024-25'!M206+'2025-26'!M206</f>
        <v>0</v>
      </c>
      <c r="N206" s="19">
        <f>'2024-25'!N206+'2025-26'!N206</f>
        <v>0</v>
      </c>
      <c r="O206" s="19">
        <f>'2024-25'!O206+'2025-26'!O206</f>
        <v>0</v>
      </c>
      <c r="P206" s="19">
        <f>'2024-25'!P206+'2025-26'!P206</f>
        <v>0</v>
      </c>
      <c r="Q206" s="19">
        <f>'2024-25'!Q206+'2025-26'!Q206</f>
        <v>0</v>
      </c>
      <c r="R206" s="20">
        <f t="shared" si="121"/>
        <v>0</v>
      </c>
      <c r="S206" s="19"/>
      <c r="T206" s="10"/>
      <c r="U206" s="10"/>
      <c r="V206" s="10"/>
      <c r="W206" s="10"/>
      <c r="X206" s="19">
        <f t="shared" si="122"/>
        <v>0</v>
      </c>
      <c r="Y206" s="10"/>
      <c r="Z206" s="10"/>
    </row>
    <row r="207" spans="1:26" ht="16.5" customHeight="1" x14ac:dyDescent="0.2">
      <c r="A207" s="17">
        <v>163</v>
      </c>
      <c r="B207" s="18" t="s">
        <v>238</v>
      </c>
      <c r="C207" s="19">
        <f>'2024-25'!C207+'2025-26'!C207</f>
        <v>0</v>
      </c>
      <c r="D207" s="19">
        <f>'2024-25'!D207+'2025-26'!D207</f>
        <v>0</v>
      </c>
      <c r="E207" s="20">
        <f t="shared" si="120"/>
        <v>0</v>
      </c>
      <c r="F207" s="19">
        <f>'2024-25'!F207+'2025-26'!F207</f>
        <v>0</v>
      </c>
      <c r="G207" s="19">
        <f>'2024-25'!G207+'2025-26'!G207</f>
        <v>0</v>
      </c>
      <c r="H207" s="19">
        <f>'2024-25'!H207+'2025-26'!H207</f>
        <v>0</v>
      </c>
      <c r="I207" s="19">
        <f>'2024-25'!I207+'2025-26'!I207</f>
        <v>0</v>
      </c>
      <c r="J207" s="19">
        <f>'2024-25'!J207+'2025-26'!J207</f>
        <v>0</v>
      </c>
      <c r="K207" s="19">
        <f>'2024-25'!K207+'2025-26'!K207</f>
        <v>0</v>
      </c>
      <c r="L207" s="19">
        <f>'2024-25'!L207+'2025-26'!L207</f>
        <v>0</v>
      </c>
      <c r="M207" s="19">
        <f>'2024-25'!M207+'2025-26'!M207</f>
        <v>0</v>
      </c>
      <c r="N207" s="19">
        <f>'2024-25'!N207+'2025-26'!N207</f>
        <v>0</v>
      </c>
      <c r="O207" s="19">
        <f>'2024-25'!O207+'2025-26'!O207</f>
        <v>0</v>
      </c>
      <c r="P207" s="19">
        <f>'2024-25'!P207+'2025-26'!P207</f>
        <v>0</v>
      </c>
      <c r="Q207" s="19">
        <f>'2024-25'!Q207+'2025-26'!Q207</f>
        <v>0</v>
      </c>
      <c r="R207" s="20">
        <f t="shared" si="121"/>
        <v>0</v>
      </c>
      <c r="S207" s="19"/>
      <c r="T207" s="10"/>
      <c r="U207" s="10"/>
      <c r="V207" s="10"/>
      <c r="W207" s="10"/>
      <c r="X207" s="19">
        <f t="shared" si="122"/>
        <v>0</v>
      </c>
      <c r="Y207" s="10"/>
      <c r="Z207" s="10"/>
    </row>
    <row r="208" spans="1:26" ht="16.5" customHeight="1" x14ac:dyDescent="0.2">
      <c r="A208" s="14"/>
      <c r="B208" s="15" t="s">
        <v>197</v>
      </c>
      <c r="C208" s="16">
        <f t="shared" ref="C208:R208" si="123">SUM(C209:C215)</f>
        <v>75.2</v>
      </c>
      <c r="D208" s="16">
        <f t="shared" si="123"/>
        <v>0</v>
      </c>
      <c r="E208" s="16">
        <f t="shared" si="123"/>
        <v>75.2</v>
      </c>
      <c r="F208" s="16">
        <f t="shared" si="123"/>
        <v>75.2</v>
      </c>
      <c r="G208" s="16">
        <f t="shared" si="123"/>
        <v>0</v>
      </c>
      <c r="H208" s="16">
        <f t="shared" si="123"/>
        <v>0</v>
      </c>
      <c r="I208" s="16">
        <f t="shared" si="123"/>
        <v>0</v>
      </c>
      <c r="J208" s="16">
        <f t="shared" si="123"/>
        <v>0</v>
      </c>
      <c r="K208" s="16">
        <f t="shared" si="123"/>
        <v>0</v>
      </c>
      <c r="L208" s="16">
        <f t="shared" si="123"/>
        <v>0</v>
      </c>
      <c r="M208" s="16">
        <f t="shared" si="123"/>
        <v>0</v>
      </c>
      <c r="N208" s="16">
        <f t="shared" si="123"/>
        <v>0</v>
      </c>
      <c r="O208" s="16">
        <f t="shared" si="123"/>
        <v>0</v>
      </c>
      <c r="P208" s="16">
        <f t="shared" si="123"/>
        <v>0</v>
      </c>
      <c r="Q208" s="16">
        <f t="shared" si="123"/>
        <v>0</v>
      </c>
      <c r="R208" s="16">
        <f t="shared" si="123"/>
        <v>75.2</v>
      </c>
      <c r="S208" s="16"/>
      <c r="T208" s="10"/>
      <c r="U208" s="10"/>
      <c r="V208" s="10"/>
      <c r="W208" s="10"/>
      <c r="X208" s="16">
        <f>SUM(X209:X215)</f>
        <v>0</v>
      </c>
      <c r="Y208" s="10"/>
      <c r="Z208" s="10"/>
    </row>
    <row r="209" spans="1:26" ht="16.5" customHeight="1" x14ac:dyDescent="0.2">
      <c r="A209" s="17">
        <v>164</v>
      </c>
      <c r="B209" s="18" t="s">
        <v>239</v>
      </c>
      <c r="C209" s="19">
        <f>'2024-25'!C209+'2025-26'!C209</f>
        <v>0</v>
      </c>
      <c r="D209" s="19">
        <f>'2024-25'!D209+'2025-26'!D209</f>
        <v>0</v>
      </c>
      <c r="E209" s="20">
        <f t="shared" ref="E209:E215" si="124">C209+D209</f>
        <v>0</v>
      </c>
      <c r="F209" s="19">
        <f>'2024-25'!F209+'2025-26'!F209</f>
        <v>0</v>
      </c>
      <c r="G209" s="19">
        <f>'2024-25'!G209+'2025-26'!G209</f>
        <v>0</v>
      </c>
      <c r="H209" s="19">
        <f>'2024-25'!H209+'2025-26'!H209</f>
        <v>0</v>
      </c>
      <c r="I209" s="19">
        <f>'2024-25'!I209+'2025-26'!I209</f>
        <v>0</v>
      </c>
      <c r="J209" s="19">
        <f>'2024-25'!J209+'2025-26'!J209</f>
        <v>0</v>
      </c>
      <c r="K209" s="19">
        <f>'2024-25'!K209+'2025-26'!K209</f>
        <v>0</v>
      </c>
      <c r="L209" s="19">
        <f>'2024-25'!L209+'2025-26'!L209</f>
        <v>0</v>
      </c>
      <c r="M209" s="19">
        <f>'2024-25'!M209+'2025-26'!M209</f>
        <v>0</v>
      </c>
      <c r="N209" s="19">
        <f>'2024-25'!N209+'2025-26'!N209</f>
        <v>0</v>
      </c>
      <c r="O209" s="19">
        <f>'2024-25'!O209+'2025-26'!O209</f>
        <v>0</v>
      </c>
      <c r="P209" s="19">
        <f>'2024-25'!P209+'2025-26'!P209</f>
        <v>0</v>
      </c>
      <c r="Q209" s="19">
        <f>'2024-25'!Q209+'2025-26'!Q209</f>
        <v>0</v>
      </c>
      <c r="R209" s="20">
        <f t="shared" ref="R209:R215" si="125">SUM(F209:Q209)</f>
        <v>0</v>
      </c>
      <c r="S209" s="19"/>
      <c r="T209" s="10"/>
      <c r="U209" s="10"/>
      <c r="V209" s="10"/>
      <c r="W209" s="10"/>
      <c r="X209" s="19">
        <f t="shared" ref="X209:X215" si="126">E209-R209</f>
        <v>0</v>
      </c>
      <c r="Y209" s="10"/>
      <c r="Z209" s="10"/>
    </row>
    <row r="210" spans="1:26" ht="16.5" customHeight="1" x14ac:dyDescent="0.2">
      <c r="A210" s="17">
        <v>165</v>
      </c>
      <c r="B210" s="18" t="s">
        <v>240</v>
      </c>
      <c r="C210" s="19">
        <f>'2024-25'!C210+'2025-26'!C210</f>
        <v>0</v>
      </c>
      <c r="D210" s="19">
        <f>'2024-25'!D210+'2025-26'!D210</f>
        <v>0</v>
      </c>
      <c r="E210" s="20">
        <f t="shared" si="124"/>
        <v>0</v>
      </c>
      <c r="F210" s="19">
        <f>'2024-25'!F210+'2025-26'!F210</f>
        <v>0</v>
      </c>
      <c r="G210" s="19">
        <f>'2024-25'!G210+'2025-26'!G210</f>
        <v>0</v>
      </c>
      <c r="H210" s="19">
        <f>'2024-25'!H210+'2025-26'!H210</f>
        <v>0</v>
      </c>
      <c r="I210" s="19">
        <f>'2024-25'!I210+'2025-26'!I210</f>
        <v>0</v>
      </c>
      <c r="J210" s="19">
        <f>'2024-25'!J210+'2025-26'!J210</f>
        <v>0</v>
      </c>
      <c r="K210" s="19">
        <f>'2024-25'!K210+'2025-26'!K210</f>
        <v>0</v>
      </c>
      <c r="L210" s="19">
        <f>'2024-25'!L210+'2025-26'!L210</f>
        <v>0</v>
      </c>
      <c r="M210" s="19">
        <f>'2024-25'!M210+'2025-26'!M210</f>
        <v>0</v>
      </c>
      <c r="N210" s="19">
        <f>'2024-25'!N210+'2025-26'!N210</f>
        <v>0</v>
      </c>
      <c r="O210" s="19">
        <f>'2024-25'!O210+'2025-26'!O210</f>
        <v>0</v>
      </c>
      <c r="P210" s="19">
        <f>'2024-25'!P210+'2025-26'!P210</f>
        <v>0</v>
      </c>
      <c r="Q210" s="19">
        <f>'2024-25'!Q210+'2025-26'!Q210</f>
        <v>0</v>
      </c>
      <c r="R210" s="20">
        <f t="shared" si="125"/>
        <v>0</v>
      </c>
      <c r="S210" s="19"/>
      <c r="T210" s="10"/>
      <c r="U210" s="10"/>
      <c r="V210" s="10"/>
      <c r="W210" s="10"/>
      <c r="X210" s="19">
        <f t="shared" si="126"/>
        <v>0</v>
      </c>
      <c r="Y210" s="10"/>
      <c r="Z210" s="10"/>
    </row>
    <row r="211" spans="1:26" ht="16.5" customHeight="1" x14ac:dyDescent="0.2">
      <c r="A211" s="17">
        <v>166</v>
      </c>
      <c r="B211" s="18" t="s">
        <v>241</v>
      </c>
      <c r="C211" s="19">
        <f>'2024-25'!C211+'2025-26'!C211</f>
        <v>0</v>
      </c>
      <c r="D211" s="19">
        <f>'2024-25'!D211+'2025-26'!D211</f>
        <v>0</v>
      </c>
      <c r="E211" s="20">
        <f t="shared" si="124"/>
        <v>0</v>
      </c>
      <c r="F211" s="19">
        <f>'2024-25'!F211+'2025-26'!F211</f>
        <v>0</v>
      </c>
      <c r="G211" s="19">
        <f>'2024-25'!G211+'2025-26'!G211</f>
        <v>0</v>
      </c>
      <c r="H211" s="19">
        <f>'2024-25'!H211+'2025-26'!H211</f>
        <v>0</v>
      </c>
      <c r="I211" s="19">
        <f>'2024-25'!I211+'2025-26'!I211</f>
        <v>0</v>
      </c>
      <c r="J211" s="19">
        <f>'2024-25'!J211+'2025-26'!J211</f>
        <v>0</v>
      </c>
      <c r="K211" s="19">
        <f>'2024-25'!K211+'2025-26'!K211</f>
        <v>0</v>
      </c>
      <c r="L211" s="19">
        <f>'2024-25'!L211+'2025-26'!L211</f>
        <v>0</v>
      </c>
      <c r="M211" s="19">
        <f>'2024-25'!M211+'2025-26'!M211</f>
        <v>0</v>
      </c>
      <c r="N211" s="19">
        <f>'2024-25'!N211+'2025-26'!N211</f>
        <v>0</v>
      </c>
      <c r="O211" s="19">
        <f>'2024-25'!O211+'2025-26'!O211</f>
        <v>0</v>
      </c>
      <c r="P211" s="19">
        <f>'2024-25'!P211+'2025-26'!P211</f>
        <v>0</v>
      </c>
      <c r="Q211" s="19">
        <f>'2024-25'!Q211+'2025-26'!Q211</f>
        <v>0</v>
      </c>
      <c r="R211" s="20">
        <f t="shared" si="125"/>
        <v>0</v>
      </c>
      <c r="S211" s="19"/>
      <c r="T211" s="10"/>
      <c r="U211" s="10"/>
      <c r="V211" s="10"/>
      <c r="W211" s="10"/>
      <c r="X211" s="19">
        <f t="shared" si="126"/>
        <v>0</v>
      </c>
      <c r="Y211" s="10"/>
      <c r="Z211" s="10"/>
    </row>
    <row r="212" spans="1:26" ht="16.5" customHeight="1" x14ac:dyDescent="0.2">
      <c r="A212" s="17">
        <v>167</v>
      </c>
      <c r="B212" s="18" t="s">
        <v>242</v>
      </c>
      <c r="C212" s="19">
        <f>'2024-25'!C212+'2025-26'!C212</f>
        <v>0</v>
      </c>
      <c r="D212" s="19">
        <f>'2024-25'!D212+'2025-26'!D212</f>
        <v>0</v>
      </c>
      <c r="E212" s="20">
        <f t="shared" si="124"/>
        <v>0</v>
      </c>
      <c r="F212" s="19">
        <f>'2024-25'!F212+'2025-26'!F212</f>
        <v>0</v>
      </c>
      <c r="G212" s="19">
        <f>'2024-25'!G212+'2025-26'!G212</f>
        <v>0</v>
      </c>
      <c r="H212" s="19">
        <f>'2024-25'!H212+'2025-26'!H212</f>
        <v>0</v>
      </c>
      <c r="I212" s="19">
        <f>'2024-25'!I212+'2025-26'!I212</f>
        <v>0</v>
      </c>
      <c r="J212" s="19">
        <f>'2024-25'!J212+'2025-26'!J212</f>
        <v>0</v>
      </c>
      <c r="K212" s="19">
        <f>'2024-25'!K212+'2025-26'!K212</f>
        <v>0</v>
      </c>
      <c r="L212" s="19">
        <f>'2024-25'!L212+'2025-26'!L212</f>
        <v>0</v>
      </c>
      <c r="M212" s="19">
        <f>'2024-25'!M212+'2025-26'!M212</f>
        <v>0</v>
      </c>
      <c r="N212" s="19">
        <f>'2024-25'!N212+'2025-26'!N212</f>
        <v>0</v>
      </c>
      <c r="O212" s="19">
        <f>'2024-25'!O212+'2025-26'!O212</f>
        <v>0</v>
      </c>
      <c r="P212" s="19">
        <f>'2024-25'!P212+'2025-26'!P212</f>
        <v>0</v>
      </c>
      <c r="Q212" s="19">
        <f>'2024-25'!Q212+'2025-26'!Q212</f>
        <v>0</v>
      </c>
      <c r="R212" s="20">
        <f t="shared" si="125"/>
        <v>0</v>
      </c>
      <c r="S212" s="19"/>
      <c r="T212" s="10"/>
      <c r="U212" s="10"/>
      <c r="V212" s="10"/>
      <c r="W212" s="10"/>
      <c r="X212" s="19">
        <f t="shared" si="126"/>
        <v>0</v>
      </c>
      <c r="Y212" s="10"/>
      <c r="Z212" s="10"/>
    </row>
    <row r="213" spans="1:26" ht="16.5" customHeight="1" x14ac:dyDescent="0.2">
      <c r="A213" s="17">
        <v>168</v>
      </c>
      <c r="B213" s="18" t="s">
        <v>243</v>
      </c>
      <c r="C213" s="19">
        <f>'2024-25'!C213+'2025-26'!C213</f>
        <v>75.2</v>
      </c>
      <c r="D213" s="19">
        <f>'2024-25'!D213+'2025-26'!D213</f>
        <v>0</v>
      </c>
      <c r="E213" s="20">
        <f t="shared" si="124"/>
        <v>75.2</v>
      </c>
      <c r="F213" s="19">
        <f>'2024-25'!F213+'2025-26'!F213</f>
        <v>75.2</v>
      </c>
      <c r="G213" s="19">
        <f>'2024-25'!G213+'2025-26'!G213</f>
        <v>0</v>
      </c>
      <c r="H213" s="19">
        <f>'2024-25'!H213+'2025-26'!H213</f>
        <v>0</v>
      </c>
      <c r="I213" s="19">
        <f>'2024-25'!I213+'2025-26'!I213</f>
        <v>0</v>
      </c>
      <c r="J213" s="19">
        <f>'2024-25'!J213+'2025-26'!J213</f>
        <v>0</v>
      </c>
      <c r="K213" s="19">
        <f>'2024-25'!K213+'2025-26'!K213</f>
        <v>0</v>
      </c>
      <c r="L213" s="19">
        <f>'2024-25'!L213+'2025-26'!L213</f>
        <v>0</v>
      </c>
      <c r="M213" s="19">
        <f>'2024-25'!M213+'2025-26'!M213</f>
        <v>0</v>
      </c>
      <c r="N213" s="19">
        <f>'2024-25'!N213+'2025-26'!N213</f>
        <v>0</v>
      </c>
      <c r="O213" s="19">
        <f>'2024-25'!O213+'2025-26'!O213</f>
        <v>0</v>
      </c>
      <c r="P213" s="19">
        <f>'2024-25'!P213+'2025-26'!P213</f>
        <v>0</v>
      </c>
      <c r="Q213" s="19">
        <f>'2024-25'!Q213+'2025-26'!Q213</f>
        <v>0</v>
      </c>
      <c r="R213" s="20">
        <f t="shared" si="125"/>
        <v>75.2</v>
      </c>
      <c r="S213" s="19"/>
      <c r="T213" s="10"/>
      <c r="U213" s="10"/>
      <c r="V213" s="10"/>
      <c r="W213" s="10"/>
      <c r="X213" s="19">
        <f t="shared" si="126"/>
        <v>0</v>
      </c>
      <c r="Y213" s="10"/>
      <c r="Z213" s="10"/>
    </row>
    <row r="214" spans="1:26" ht="16.5" customHeight="1" x14ac:dyDescent="0.2">
      <c r="A214" s="17">
        <v>169</v>
      </c>
      <c r="B214" s="18" t="s">
        <v>244</v>
      </c>
      <c r="C214" s="19">
        <f>'2024-25'!C214+'2025-26'!C214</f>
        <v>0</v>
      </c>
      <c r="D214" s="19">
        <f>'2024-25'!D214+'2025-26'!D214</f>
        <v>0</v>
      </c>
      <c r="E214" s="20">
        <f t="shared" si="124"/>
        <v>0</v>
      </c>
      <c r="F214" s="19">
        <f>'2024-25'!F214+'2025-26'!F214</f>
        <v>0</v>
      </c>
      <c r="G214" s="19">
        <f>'2024-25'!G214+'2025-26'!G214</f>
        <v>0</v>
      </c>
      <c r="H214" s="19">
        <f>'2024-25'!H214+'2025-26'!H214</f>
        <v>0</v>
      </c>
      <c r="I214" s="19">
        <f>'2024-25'!I214+'2025-26'!I214</f>
        <v>0</v>
      </c>
      <c r="J214" s="19">
        <f>'2024-25'!J214+'2025-26'!J214</f>
        <v>0</v>
      </c>
      <c r="K214" s="19">
        <f>'2024-25'!K214+'2025-26'!K214</f>
        <v>0</v>
      </c>
      <c r="L214" s="19">
        <f>'2024-25'!L214+'2025-26'!L214</f>
        <v>0</v>
      </c>
      <c r="M214" s="19">
        <f>'2024-25'!M214+'2025-26'!M214</f>
        <v>0</v>
      </c>
      <c r="N214" s="19">
        <f>'2024-25'!N214+'2025-26'!N214</f>
        <v>0</v>
      </c>
      <c r="O214" s="19">
        <f>'2024-25'!O214+'2025-26'!O214</f>
        <v>0</v>
      </c>
      <c r="P214" s="19">
        <f>'2024-25'!P214+'2025-26'!P214</f>
        <v>0</v>
      </c>
      <c r="Q214" s="19">
        <f>'2024-25'!Q214+'2025-26'!Q214</f>
        <v>0</v>
      </c>
      <c r="R214" s="20">
        <f t="shared" si="125"/>
        <v>0</v>
      </c>
      <c r="S214" s="19"/>
      <c r="T214" s="10"/>
      <c r="U214" s="10"/>
      <c r="V214" s="10"/>
      <c r="W214" s="10"/>
      <c r="X214" s="19">
        <f t="shared" si="126"/>
        <v>0</v>
      </c>
      <c r="Y214" s="10"/>
      <c r="Z214" s="10"/>
    </row>
    <row r="215" spans="1:26" ht="16.5" customHeight="1" x14ac:dyDescent="0.2">
      <c r="A215" s="17">
        <v>170</v>
      </c>
      <c r="B215" s="18" t="s">
        <v>245</v>
      </c>
      <c r="C215" s="19">
        <f>'2024-25'!C215+'2025-26'!C215</f>
        <v>0</v>
      </c>
      <c r="D215" s="19">
        <f>'2024-25'!D215+'2025-26'!D215</f>
        <v>0</v>
      </c>
      <c r="E215" s="20">
        <f t="shared" si="124"/>
        <v>0</v>
      </c>
      <c r="F215" s="19">
        <f>'2024-25'!F215+'2025-26'!F215</f>
        <v>0</v>
      </c>
      <c r="G215" s="19">
        <f>'2024-25'!G215+'2025-26'!G215</f>
        <v>0</v>
      </c>
      <c r="H215" s="19">
        <f>'2024-25'!H215+'2025-26'!H215</f>
        <v>0</v>
      </c>
      <c r="I215" s="19">
        <f>'2024-25'!I215+'2025-26'!I215</f>
        <v>0</v>
      </c>
      <c r="J215" s="19">
        <f>'2024-25'!J215+'2025-26'!J215</f>
        <v>0</v>
      </c>
      <c r="K215" s="19">
        <f>'2024-25'!K215+'2025-26'!K215</f>
        <v>0</v>
      </c>
      <c r="L215" s="19">
        <f>'2024-25'!L215+'2025-26'!L215</f>
        <v>0</v>
      </c>
      <c r="M215" s="19">
        <f>'2024-25'!M215+'2025-26'!M215</f>
        <v>0</v>
      </c>
      <c r="N215" s="19">
        <f>'2024-25'!N215+'2025-26'!N215</f>
        <v>0</v>
      </c>
      <c r="O215" s="19">
        <f>'2024-25'!O215+'2025-26'!O215</f>
        <v>0</v>
      </c>
      <c r="P215" s="19">
        <f>'2024-25'!P215+'2025-26'!P215</f>
        <v>0</v>
      </c>
      <c r="Q215" s="19">
        <f>'2024-25'!Q215+'2025-26'!Q215</f>
        <v>0</v>
      </c>
      <c r="R215" s="20">
        <f t="shared" si="125"/>
        <v>0</v>
      </c>
      <c r="S215" s="19"/>
      <c r="T215" s="10"/>
      <c r="U215" s="10"/>
      <c r="V215" s="10"/>
      <c r="W215" s="10"/>
      <c r="X215" s="19">
        <f t="shared" si="126"/>
        <v>0</v>
      </c>
      <c r="Y215" s="10"/>
      <c r="Z215" s="10"/>
    </row>
    <row r="216" spans="1:26" ht="16.5" customHeight="1" x14ac:dyDescent="0.2">
      <c r="A216" s="14"/>
      <c r="B216" s="15" t="s">
        <v>246</v>
      </c>
      <c r="C216" s="16">
        <f t="shared" ref="C216:R216" si="127">SUM(C217:C220)</f>
        <v>0</v>
      </c>
      <c r="D216" s="16">
        <f t="shared" si="127"/>
        <v>0</v>
      </c>
      <c r="E216" s="16">
        <f t="shared" si="127"/>
        <v>0</v>
      </c>
      <c r="F216" s="16">
        <f t="shared" si="127"/>
        <v>0</v>
      </c>
      <c r="G216" s="16">
        <f t="shared" si="127"/>
        <v>0</v>
      </c>
      <c r="H216" s="16">
        <f t="shared" si="127"/>
        <v>0</v>
      </c>
      <c r="I216" s="16">
        <f t="shared" si="127"/>
        <v>0</v>
      </c>
      <c r="J216" s="16">
        <f t="shared" si="127"/>
        <v>0</v>
      </c>
      <c r="K216" s="16">
        <f t="shared" si="127"/>
        <v>0</v>
      </c>
      <c r="L216" s="16">
        <f t="shared" si="127"/>
        <v>0</v>
      </c>
      <c r="M216" s="16">
        <f t="shared" si="127"/>
        <v>0</v>
      </c>
      <c r="N216" s="16">
        <f t="shared" si="127"/>
        <v>0</v>
      </c>
      <c r="O216" s="16">
        <f t="shared" si="127"/>
        <v>0</v>
      </c>
      <c r="P216" s="16">
        <f t="shared" si="127"/>
        <v>0</v>
      </c>
      <c r="Q216" s="16">
        <f t="shared" si="127"/>
        <v>0</v>
      </c>
      <c r="R216" s="16">
        <f t="shared" si="127"/>
        <v>0</v>
      </c>
      <c r="S216" s="16"/>
      <c r="T216" s="10"/>
      <c r="U216" s="10"/>
      <c r="V216" s="10"/>
      <c r="W216" s="10"/>
      <c r="X216" s="16">
        <f>SUM(X217:X220)</f>
        <v>0</v>
      </c>
      <c r="Y216" s="10"/>
      <c r="Z216" s="10"/>
    </row>
    <row r="217" spans="1:26" ht="16.5" customHeight="1" x14ac:dyDescent="0.2">
      <c r="A217" s="17">
        <v>171</v>
      </c>
      <c r="B217" s="18" t="s">
        <v>247</v>
      </c>
      <c r="C217" s="19">
        <f>'2024-25'!C217+'2025-26'!C217</f>
        <v>0</v>
      </c>
      <c r="D217" s="19">
        <f>'2024-25'!D217+'2025-26'!D217</f>
        <v>0</v>
      </c>
      <c r="E217" s="20">
        <f t="shared" ref="E217:E220" si="128">C217+D217</f>
        <v>0</v>
      </c>
      <c r="F217" s="19">
        <f>'2024-25'!F217+'2025-26'!F217</f>
        <v>0</v>
      </c>
      <c r="G217" s="19">
        <f>'2024-25'!G217+'2025-26'!G217</f>
        <v>0</v>
      </c>
      <c r="H217" s="19">
        <f>'2024-25'!H217+'2025-26'!H217</f>
        <v>0</v>
      </c>
      <c r="I217" s="19">
        <f>'2024-25'!I217+'2025-26'!I217</f>
        <v>0</v>
      </c>
      <c r="J217" s="19">
        <f>'2024-25'!J217+'2025-26'!J217</f>
        <v>0</v>
      </c>
      <c r="K217" s="19">
        <f>'2024-25'!K217+'2025-26'!K217</f>
        <v>0</v>
      </c>
      <c r="L217" s="19">
        <f>'2024-25'!L217+'2025-26'!L217</f>
        <v>0</v>
      </c>
      <c r="M217" s="19">
        <f>'2024-25'!M217+'2025-26'!M217</f>
        <v>0</v>
      </c>
      <c r="N217" s="19">
        <f>'2024-25'!N217+'2025-26'!N217</f>
        <v>0</v>
      </c>
      <c r="O217" s="19">
        <f>'2024-25'!O217+'2025-26'!O217</f>
        <v>0</v>
      </c>
      <c r="P217" s="19">
        <f>'2024-25'!P217+'2025-26'!P217</f>
        <v>0</v>
      </c>
      <c r="Q217" s="19">
        <f>'2024-25'!Q217+'2025-26'!Q217</f>
        <v>0</v>
      </c>
      <c r="R217" s="20">
        <f t="shared" ref="R217:R220" si="129">SUM(F217:Q217)</f>
        <v>0</v>
      </c>
      <c r="S217" s="19"/>
      <c r="T217" s="10"/>
      <c r="U217" s="10"/>
      <c r="V217" s="10"/>
      <c r="W217" s="10"/>
      <c r="X217" s="19">
        <f t="shared" ref="X217:X220" si="130">E217-R217</f>
        <v>0</v>
      </c>
      <c r="Y217" s="10"/>
      <c r="Z217" s="10"/>
    </row>
    <row r="218" spans="1:26" ht="16.5" customHeight="1" x14ac:dyDescent="0.2">
      <c r="A218" s="17">
        <v>172</v>
      </c>
      <c r="B218" s="18" t="s">
        <v>248</v>
      </c>
      <c r="C218" s="19">
        <f>'2024-25'!C218+'2025-26'!C218</f>
        <v>0</v>
      </c>
      <c r="D218" s="19">
        <f>'2024-25'!D218+'2025-26'!D218</f>
        <v>0</v>
      </c>
      <c r="E218" s="20">
        <f t="shared" si="128"/>
        <v>0</v>
      </c>
      <c r="F218" s="19">
        <f>'2024-25'!F218+'2025-26'!F218</f>
        <v>0</v>
      </c>
      <c r="G218" s="19">
        <f>'2024-25'!G218+'2025-26'!G218</f>
        <v>0</v>
      </c>
      <c r="H218" s="19">
        <f>'2024-25'!H218+'2025-26'!H218</f>
        <v>0</v>
      </c>
      <c r="I218" s="19">
        <f>'2024-25'!I218+'2025-26'!I218</f>
        <v>0</v>
      </c>
      <c r="J218" s="19">
        <f>'2024-25'!J218+'2025-26'!J218</f>
        <v>0</v>
      </c>
      <c r="K218" s="19">
        <f>'2024-25'!K218+'2025-26'!K218</f>
        <v>0</v>
      </c>
      <c r="L218" s="19">
        <f>'2024-25'!L218+'2025-26'!L218</f>
        <v>0</v>
      </c>
      <c r="M218" s="19">
        <f>'2024-25'!M218+'2025-26'!M218</f>
        <v>0</v>
      </c>
      <c r="N218" s="19">
        <f>'2024-25'!N218+'2025-26'!N218</f>
        <v>0</v>
      </c>
      <c r="O218" s="19">
        <f>'2024-25'!O218+'2025-26'!O218</f>
        <v>0</v>
      </c>
      <c r="P218" s="19">
        <f>'2024-25'!P218+'2025-26'!P218</f>
        <v>0</v>
      </c>
      <c r="Q218" s="19">
        <f>'2024-25'!Q218+'2025-26'!Q218</f>
        <v>0</v>
      </c>
      <c r="R218" s="20">
        <f t="shared" si="129"/>
        <v>0</v>
      </c>
      <c r="S218" s="19"/>
      <c r="T218" s="10"/>
      <c r="U218" s="10"/>
      <c r="V218" s="10"/>
      <c r="W218" s="10"/>
      <c r="X218" s="19">
        <f t="shared" si="130"/>
        <v>0</v>
      </c>
      <c r="Y218" s="10"/>
      <c r="Z218" s="10"/>
    </row>
    <row r="219" spans="1:26" ht="16.5" customHeight="1" x14ac:dyDescent="0.2">
      <c r="A219" s="17">
        <v>173</v>
      </c>
      <c r="B219" s="18" t="s">
        <v>249</v>
      </c>
      <c r="C219" s="19">
        <f>'2024-25'!C219+'2025-26'!C219</f>
        <v>0</v>
      </c>
      <c r="D219" s="19">
        <f>'2024-25'!D219+'2025-26'!D219</f>
        <v>0</v>
      </c>
      <c r="E219" s="20">
        <f t="shared" si="128"/>
        <v>0</v>
      </c>
      <c r="F219" s="19">
        <f>'2024-25'!F219+'2025-26'!F219</f>
        <v>0</v>
      </c>
      <c r="G219" s="19">
        <f>'2024-25'!G219+'2025-26'!G219</f>
        <v>0</v>
      </c>
      <c r="H219" s="19">
        <f>'2024-25'!H219+'2025-26'!H219</f>
        <v>0</v>
      </c>
      <c r="I219" s="19">
        <f>'2024-25'!I219+'2025-26'!I219</f>
        <v>0</v>
      </c>
      <c r="J219" s="19">
        <f>'2024-25'!J219+'2025-26'!J219</f>
        <v>0</v>
      </c>
      <c r="K219" s="19">
        <f>'2024-25'!K219+'2025-26'!K219</f>
        <v>0</v>
      </c>
      <c r="L219" s="19">
        <f>'2024-25'!L219+'2025-26'!L219</f>
        <v>0</v>
      </c>
      <c r="M219" s="19">
        <f>'2024-25'!M219+'2025-26'!M219</f>
        <v>0</v>
      </c>
      <c r="N219" s="19">
        <f>'2024-25'!N219+'2025-26'!N219</f>
        <v>0</v>
      </c>
      <c r="O219" s="19">
        <f>'2024-25'!O219+'2025-26'!O219</f>
        <v>0</v>
      </c>
      <c r="P219" s="19">
        <f>'2024-25'!P219+'2025-26'!P219</f>
        <v>0</v>
      </c>
      <c r="Q219" s="19">
        <f>'2024-25'!Q219+'2025-26'!Q219</f>
        <v>0</v>
      </c>
      <c r="R219" s="20">
        <f t="shared" si="129"/>
        <v>0</v>
      </c>
      <c r="S219" s="19"/>
      <c r="T219" s="10"/>
      <c r="U219" s="10"/>
      <c r="V219" s="10"/>
      <c r="W219" s="10"/>
      <c r="X219" s="19">
        <f t="shared" si="130"/>
        <v>0</v>
      </c>
      <c r="Y219" s="10"/>
      <c r="Z219" s="10"/>
    </row>
    <row r="220" spans="1:26" ht="16.5" customHeight="1" x14ac:dyDescent="0.2">
      <c r="A220" s="17">
        <v>174</v>
      </c>
      <c r="B220" s="18" t="s">
        <v>250</v>
      </c>
      <c r="C220" s="19">
        <f>'2024-25'!C220+'2025-26'!C220</f>
        <v>0</v>
      </c>
      <c r="D220" s="19">
        <f>'2024-25'!D220+'2025-26'!D220</f>
        <v>0</v>
      </c>
      <c r="E220" s="20">
        <f t="shared" si="128"/>
        <v>0</v>
      </c>
      <c r="F220" s="19">
        <f>'2024-25'!F220+'2025-26'!F220</f>
        <v>0</v>
      </c>
      <c r="G220" s="19">
        <f>'2024-25'!G220+'2025-26'!G220</f>
        <v>0</v>
      </c>
      <c r="H220" s="19">
        <f>'2024-25'!H220+'2025-26'!H220</f>
        <v>0</v>
      </c>
      <c r="I220" s="19">
        <f>'2024-25'!I220+'2025-26'!I220</f>
        <v>0</v>
      </c>
      <c r="J220" s="19">
        <f>'2024-25'!J220+'2025-26'!J220</f>
        <v>0</v>
      </c>
      <c r="K220" s="19">
        <f>'2024-25'!K220+'2025-26'!K220</f>
        <v>0</v>
      </c>
      <c r="L220" s="19">
        <f>'2024-25'!L220+'2025-26'!L220</f>
        <v>0</v>
      </c>
      <c r="M220" s="19">
        <f>'2024-25'!M220+'2025-26'!M220</f>
        <v>0</v>
      </c>
      <c r="N220" s="19">
        <f>'2024-25'!N220+'2025-26'!N220</f>
        <v>0</v>
      </c>
      <c r="O220" s="19">
        <f>'2024-25'!O220+'2025-26'!O220</f>
        <v>0</v>
      </c>
      <c r="P220" s="19">
        <f>'2024-25'!P220+'2025-26'!P220</f>
        <v>0</v>
      </c>
      <c r="Q220" s="19">
        <f>'2024-25'!Q220+'2025-26'!Q220</f>
        <v>0</v>
      </c>
      <c r="R220" s="20">
        <f t="shared" si="129"/>
        <v>0</v>
      </c>
      <c r="S220" s="19"/>
      <c r="T220" s="10"/>
      <c r="U220" s="10"/>
      <c r="V220" s="10"/>
      <c r="W220" s="10"/>
      <c r="X220" s="19">
        <f t="shared" si="130"/>
        <v>0</v>
      </c>
      <c r="Y220" s="10"/>
      <c r="Z220" s="10"/>
    </row>
    <row r="221" spans="1:26" ht="16.5" customHeight="1" x14ac:dyDescent="0.2">
      <c r="A221" s="14"/>
      <c r="B221" s="15" t="s">
        <v>201</v>
      </c>
      <c r="C221" s="16">
        <f t="shared" ref="C221:R221" si="131">SUM(C222:C224)</f>
        <v>1074.5500000000002</v>
      </c>
      <c r="D221" s="16">
        <f t="shared" si="131"/>
        <v>0</v>
      </c>
      <c r="E221" s="16">
        <f t="shared" si="131"/>
        <v>1074.5500000000002</v>
      </c>
      <c r="F221" s="16">
        <f t="shared" si="131"/>
        <v>949.95</v>
      </c>
      <c r="G221" s="16">
        <f t="shared" si="131"/>
        <v>15.86</v>
      </c>
      <c r="H221" s="16">
        <f t="shared" si="131"/>
        <v>10.72</v>
      </c>
      <c r="I221" s="16">
        <f t="shared" si="131"/>
        <v>10.200000000000001</v>
      </c>
      <c r="J221" s="16">
        <f t="shared" si="131"/>
        <v>10.620000000000001</v>
      </c>
      <c r="K221" s="16">
        <f t="shared" si="131"/>
        <v>10.56</v>
      </c>
      <c r="L221" s="16">
        <f t="shared" si="131"/>
        <v>10.5</v>
      </c>
      <c r="M221" s="16">
        <f t="shared" si="131"/>
        <v>14.579999999999998</v>
      </c>
      <c r="N221" s="16">
        <f t="shared" si="131"/>
        <v>10.34</v>
      </c>
      <c r="O221" s="16">
        <f t="shared" si="131"/>
        <v>10.32</v>
      </c>
      <c r="P221" s="16">
        <f t="shared" si="131"/>
        <v>10.58</v>
      </c>
      <c r="Q221" s="16">
        <f t="shared" si="131"/>
        <v>10.32</v>
      </c>
      <c r="R221" s="16">
        <f t="shared" si="131"/>
        <v>1074.5500000000004</v>
      </c>
      <c r="S221" s="16"/>
      <c r="T221" s="10"/>
      <c r="U221" s="10"/>
      <c r="V221" s="10"/>
      <c r="W221" s="10"/>
      <c r="X221" s="16">
        <f>SUM(X222:X224)</f>
        <v>0</v>
      </c>
      <c r="Y221" s="10"/>
      <c r="Z221" s="10"/>
    </row>
    <row r="222" spans="1:26" ht="16.5" customHeight="1" x14ac:dyDescent="0.2">
      <c r="A222" s="17">
        <v>175</v>
      </c>
      <c r="B222" s="18" t="s">
        <v>202</v>
      </c>
      <c r="C222" s="19">
        <f>'2024-25'!C222+'2025-26'!C222</f>
        <v>734.73</v>
      </c>
      <c r="D222" s="19">
        <f>'2024-25'!D222+'2025-26'!D222</f>
        <v>0</v>
      </c>
      <c r="E222" s="20">
        <f t="shared" ref="E222:E224" si="132">C222+D222</f>
        <v>734.73</v>
      </c>
      <c r="F222" s="53">
        <f>'2024-25'!F222+'2025-26'!F222</f>
        <v>618.85</v>
      </c>
      <c r="G222" s="23">
        <f>'2024-25'!G222+'2025-26'!G222</f>
        <v>13.94</v>
      </c>
      <c r="H222" s="23">
        <f>'2024-25'!H222+'2025-26'!H222</f>
        <v>9.82</v>
      </c>
      <c r="I222" s="23">
        <f>'2024-25'!I222+'2025-26'!I222</f>
        <v>9.82</v>
      </c>
      <c r="J222" s="23">
        <f>'2024-25'!J222+'2025-26'!J222</f>
        <v>9.82</v>
      </c>
      <c r="K222" s="23">
        <f>'2024-25'!K222+'2025-26'!K222</f>
        <v>9.82</v>
      </c>
      <c r="L222" s="23">
        <f>'2024-25'!L222+'2025-26'!L222</f>
        <v>9.82</v>
      </c>
      <c r="M222" s="23">
        <f>'2024-25'!M222+'2025-26'!M222</f>
        <v>13.559999999999999</v>
      </c>
      <c r="N222" s="23">
        <f>'2024-25'!N222+'2025-26'!N222</f>
        <v>9.82</v>
      </c>
      <c r="O222" s="23">
        <f>'2024-25'!O222+'2025-26'!O222</f>
        <v>9.82</v>
      </c>
      <c r="P222" s="23">
        <f>'2024-25'!P222+'2025-26'!P222</f>
        <v>9.82</v>
      </c>
      <c r="Q222" s="23">
        <f>'2024-25'!Q222+'2025-26'!Q222</f>
        <v>9.82</v>
      </c>
      <c r="R222" s="20">
        <f t="shared" ref="R222:R224" si="133">SUM(F222:Q222)</f>
        <v>734.73000000000047</v>
      </c>
      <c r="S222" s="42"/>
      <c r="T222" s="10"/>
      <c r="U222" s="10"/>
      <c r="V222" s="10"/>
      <c r="W222" s="10"/>
      <c r="X222" s="19">
        <f t="shared" ref="X222:X224" si="134">E222-R222</f>
        <v>0</v>
      </c>
      <c r="Y222" s="10"/>
      <c r="Z222" s="10"/>
    </row>
    <row r="223" spans="1:26" ht="16.5" customHeight="1" x14ac:dyDescent="0.2">
      <c r="A223" s="17">
        <v>176</v>
      </c>
      <c r="B223" s="18" t="s">
        <v>204</v>
      </c>
      <c r="C223" s="19">
        <f>'2024-25'!C223+'2025-26'!C223</f>
        <v>329.82000000000005</v>
      </c>
      <c r="D223" s="19">
        <f>'2024-25'!D223+'2025-26'!D223</f>
        <v>0</v>
      </c>
      <c r="E223" s="20">
        <f t="shared" si="132"/>
        <v>329.82000000000005</v>
      </c>
      <c r="F223" s="54">
        <f>'2024-25'!F223+'2025-26'!F223</f>
        <v>321.10000000000002</v>
      </c>
      <c r="G223" s="26">
        <f>'2024-25'!G223+'2025-26'!G223</f>
        <v>1.92</v>
      </c>
      <c r="H223" s="26">
        <f>'2024-25'!H223+'2025-26'!H223</f>
        <v>0.9</v>
      </c>
      <c r="I223" s="26">
        <f>'2024-25'!I223+'2025-26'!I223</f>
        <v>0.38</v>
      </c>
      <c r="J223" s="26">
        <f>'2024-25'!J223+'2025-26'!J223</f>
        <v>0.8</v>
      </c>
      <c r="K223" s="26">
        <f>'2024-25'!K223+'2025-26'!K223</f>
        <v>0.74</v>
      </c>
      <c r="L223" s="26">
        <f>'2024-25'!L223+'2025-26'!L223</f>
        <v>0.68</v>
      </c>
      <c r="M223" s="26">
        <f>'2024-25'!M223+'2025-26'!M223</f>
        <v>1.02</v>
      </c>
      <c r="N223" s="26">
        <f>'2024-25'!N223+'2025-26'!N223</f>
        <v>0.52</v>
      </c>
      <c r="O223" s="26">
        <f>'2024-25'!O223+'2025-26'!O223</f>
        <v>0.5</v>
      </c>
      <c r="P223" s="26">
        <f>'2024-25'!P223+'2025-26'!P223</f>
        <v>0.76</v>
      </c>
      <c r="Q223" s="26">
        <f>'2024-25'!Q223+'2025-26'!Q223</f>
        <v>0.5</v>
      </c>
      <c r="R223" s="20">
        <f t="shared" si="133"/>
        <v>329.82</v>
      </c>
      <c r="S223" s="42"/>
      <c r="T223" s="10"/>
      <c r="U223" s="10"/>
      <c r="V223" s="10"/>
      <c r="W223" s="10"/>
      <c r="X223" s="19">
        <f t="shared" si="134"/>
        <v>0</v>
      </c>
      <c r="Y223" s="10"/>
      <c r="Z223" s="10"/>
    </row>
    <row r="224" spans="1:26" ht="16.5" customHeight="1" x14ac:dyDescent="0.2">
      <c r="A224" s="17">
        <v>177</v>
      </c>
      <c r="B224" s="18" t="s">
        <v>206</v>
      </c>
      <c r="C224" s="19">
        <f>'2024-25'!C224+'2025-26'!C224</f>
        <v>10</v>
      </c>
      <c r="D224" s="19">
        <f>'2024-25'!D224+'2025-26'!D224</f>
        <v>0</v>
      </c>
      <c r="E224" s="20">
        <f t="shared" si="132"/>
        <v>10</v>
      </c>
      <c r="F224" s="19">
        <f>'2024-25'!F224+'2025-26'!F224</f>
        <v>10</v>
      </c>
      <c r="G224" s="19">
        <f>'2024-25'!G224+'2025-26'!G224</f>
        <v>0</v>
      </c>
      <c r="H224" s="19">
        <f>'2024-25'!H224+'2025-26'!H224</f>
        <v>0</v>
      </c>
      <c r="I224" s="19">
        <f>'2024-25'!I224+'2025-26'!I224</f>
        <v>0</v>
      </c>
      <c r="J224" s="19">
        <f>'2024-25'!J224+'2025-26'!J224</f>
        <v>0</v>
      </c>
      <c r="K224" s="19">
        <f>'2024-25'!K224+'2025-26'!K224</f>
        <v>0</v>
      </c>
      <c r="L224" s="19">
        <f>'2024-25'!L224+'2025-26'!L224</f>
        <v>0</v>
      </c>
      <c r="M224" s="19">
        <f>'2024-25'!M224+'2025-26'!M224</f>
        <v>0</v>
      </c>
      <c r="N224" s="19">
        <f>'2024-25'!N224+'2025-26'!N224</f>
        <v>0</v>
      </c>
      <c r="O224" s="19">
        <f>'2024-25'!O224+'2025-26'!O224</f>
        <v>0</v>
      </c>
      <c r="P224" s="19">
        <f>'2024-25'!P224+'2025-26'!P224</f>
        <v>0</v>
      </c>
      <c r="Q224" s="19">
        <f>'2024-25'!Q224+'2025-26'!Q224</f>
        <v>0</v>
      </c>
      <c r="R224" s="20">
        <f t="shared" si="133"/>
        <v>10</v>
      </c>
      <c r="S224" s="19"/>
      <c r="T224" s="10"/>
      <c r="U224" s="10"/>
      <c r="V224" s="10"/>
      <c r="W224" s="10"/>
      <c r="X224" s="19">
        <f t="shared" si="134"/>
        <v>0</v>
      </c>
      <c r="Y224" s="10"/>
      <c r="Z224" s="10"/>
    </row>
    <row r="225" spans="1:26" ht="16.5" customHeight="1" x14ac:dyDescent="0.2">
      <c r="A225" s="14"/>
      <c r="B225" s="15" t="s">
        <v>252</v>
      </c>
      <c r="C225" s="16">
        <f t="shared" ref="C225:R225" si="135">SUM(C226:C231)</f>
        <v>1000.8800000000001</v>
      </c>
      <c r="D225" s="16">
        <f t="shared" si="135"/>
        <v>0</v>
      </c>
      <c r="E225" s="16">
        <f t="shared" si="135"/>
        <v>1000.8800000000001</v>
      </c>
      <c r="F225" s="16">
        <f t="shared" si="135"/>
        <v>1000.8800000000001</v>
      </c>
      <c r="G225" s="16">
        <f t="shared" si="135"/>
        <v>0</v>
      </c>
      <c r="H225" s="16">
        <f t="shared" si="135"/>
        <v>0</v>
      </c>
      <c r="I225" s="16">
        <f t="shared" si="135"/>
        <v>0</v>
      </c>
      <c r="J225" s="16">
        <f t="shared" si="135"/>
        <v>0</v>
      </c>
      <c r="K225" s="16">
        <f t="shared" si="135"/>
        <v>0</v>
      </c>
      <c r="L225" s="16">
        <f t="shared" si="135"/>
        <v>0</v>
      </c>
      <c r="M225" s="16">
        <f t="shared" si="135"/>
        <v>0</v>
      </c>
      <c r="N225" s="16">
        <f t="shared" si="135"/>
        <v>0</v>
      </c>
      <c r="O225" s="16">
        <f t="shared" si="135"/>
        <v>0</v>
      </c>
      <c r="P225" s="16">
        <f t="shared" si="135"/>
        <v>0</v>
      </c>
      <c r="Q225" s="16">
        <f t="shared" si="135"/>
        <v>0</v>
      </c>
      <c r="R225" s="16">
        <f t="shared" si="135"/>
        <v>1000.8800000000001</v>
      </c>
      <c r="S225" s="16"/>
      <c r="T225" s="10"/>
      <c r="U225" s="10"/>
      <c r="V225" s="10"/>
      <c r="W225" s="10"/>
      <c r="X225" s="16">
        <f>SUM(X226:X231)</f>
        <v>0</v>
      </c>
      <c r="Y225" s="10"/>
      <c r="Z225" s="10"/>
    </row>
    <row r="226" spans="1:26" ht="16.5" customHeight="1" x14ac:dyDescent="0.2">
      <c r="A226" s="17">
        <v>178</v>
      </c>
      <c r="B226" s="18" t="s">
        <v>253</v>
      </c>
      <c r="C226" s="19">
        <f>'2024-25'!C226+'2025-26'!C226</f>
        <v>0</v>
      </c>
      <c r="D226" s="19">
        <f>'2024-25'!D226+'2025-26'!D226</f>
        <v>0</v>
      </c>
      <c r="E226" s="20">
        <f t="shared" ref="E226:E231" si="136">C226+D226</f>
        <v>0</v>
      </c>
      <c r="F226" s="19">
        <f>'2024-25'!F226+'2025-26'!F226</f>
        <v>0</v>
      </c>
      <c r="G226" s="19">
        <f>'2024-25'!G226+'2025-26'!G226</f>
        <v>0</v>
      </c>
      <c r="H226" s="19">
        <f>'2024-25'!H226+'2025-26'!H226</f>
        <v>0</v>
      </c>
      <c r="I226" s="19">
        <f>'2024-25'!I226+'2025-26'!I226</f>
        <v>0</v>
      </c>
      <c r="J226" s="19">
        <f>'2024-25'!J226+'2025-26'!J226</f>
        <v>0</v>
      </c>
      <c r="K226" s="19">
        <f>'2024-25'!K226+'2025-26'!K226</f>
        <v>0</v>
      </c>
      <c r="L226" s="19">
        <f>'2024-25'!L226+'2025-26'!L226</f>
        <v>0</v>
      </c>
      <c r="M226" s="19">
        <f>'2024-25'!M226+'2025-26'!M226</f>
        <v>0</v>
      </c>
      <c r="N226" s="19">
        <f>'2024-25'!N226+'2025-26'!N226</f>
        <v>0</v>
      </c>
      <c r="O226" s="19">
        <f>'2024-25'!O226+'2025-26'!O226</f>
        <v>0</v>
      </c>
      <c r="P226" s="19">
        <f>'2024-25'!P226+'2025-26'!P226</f>
        <v>0</v>
      </c>
      <c r="Q226" s="19">
        <f>'2024-25'!Q226+'2025-26'!Q226</f>
        <v>0</v>
      </c>
      <c r="R226" s="20">
        <f t="shared" ref="R226:R231" si="137">SUM(F226:Q226)</f>
        <v>0</v>
      </c>
      <c r="S226" s="19"/>
      <c r="T226" s="10"/>
      <c r="U226" s="10"/>
      <c r="V226" s="10"/>
      <c r="W226" s="10"/>
      <c r="X226" s="19">
        <f t="shared" ref="X226:X231" si="138">E226-R226</f>
        <v>0</v>
      </c>
      <c r="Y226" s="10"/>
      <c r="Z226" s="10"/>
    </row>
    <row r="227" spans="1:26" ht="16.5" customHeight="1" x14ac:dyDescent="0.2">
      <c r="A227" s="17">
        <v>179</v>
      </c>
      <c r="B227" s="18" t="s">
        <v>114</v>
      </c>
      <c r="C227" s="19">
        <f>'2024-25'!C227+'2025-26'!C227</f>
        <v>0</v>
      </c>
      <c r="D227" s="19">
        <f>'2024-25'!D227+'2025-26'!D227</f>
        <v>0</v>
      </c>
      <c r="E227" s="20">
        <f t="shared" si="136"/>
        <v>0</v>
      </c>
      <c r="F227" s="19">
        <f>'2024-25'!F227+'2025-26'!F227</f>
        <v>0</v>
      </c>
      <c r="G227" s="19">
        <f>'2024-25'!G227+'2025-26'!G227</f>
        <v>0</v>
      </c>
      <c r="H227" s="19">
        <f>'2024-25'!H227+'2025-26'!H227</f>
        <v>0</v>
      </c>
      <c r="I227" s="19">
        <f>'2024-25'!I227+'2025-26'!I227</f>
        <v>0</v>
      </c>
      <c r="J227" s="19">
        <f>'2024-25'!J227+'2025-26'!J227</f>
        <v>0</v>
      </c>
      <c r="K227" s="19">
        <f>'2024-25'!K227+'2025-26'!K227</f>
        <v>0</v>
      </c>
      <c r="L227" s="19">
        <f>'2024-25'!L227+'2025-26'!L227</f>
        <v>0</v>
      </c>
      <c r="M227" s="19">
        <f>'2024-25'!M227+'2025-26'!M227</f>
        <v>0</v>
      </c>
      <c r="N227" s="19">
        <f>'2024-25'!N227+'2025-26'!N227</f>
        <v>0</v>
      </c>
      <c r="O227" s="19">
        <f>'2024-25'!O227+'2025-26'!O227</f>
        <v>0</v>
      </c>
      <c r="P227" s="19">
        <f>'2024-25'!P227+'2025-26'!P227</f>
        <v>0</v>
      </c>
      <c r="Q227" s="19">
        <f>'2024-25'!Q227+'2025-26'!Q227</f>
        <v>0</v>
      </c>
      <c r="R227" s="20">
        <f t="shared" si="137"/>
        <v>0</v>
      </c>
      <c r="S227" s="19"/>
      <c r="T227" s="10"/>
      <c r="U227" s="10"/>
      <c r="V227" s="10"/>
      <c r="W227" s="10"/>
      <c r="X227" s="19">
        <f t="shared" si="138"/>
        <v>0</v>
      </c>
      <c r="Y227" s="10"/>
      <c r="Z227" s="10"/>
    </row>
    <row r="228" spans="1:26" ht="16.5" customHeight="1" x14ac:dyDescent="0.2">
      <c r="A228" s="17">
        <v>180</v>
      </c>
      <c r="B228" s="18" t="s">
        <v>254</v>
      </c>
      <c r="C228" s="19">
        <f>'2024-25'!C228+'2025-26'!C228</f>
        <v>933.45</v>
      </c>
      <c r="D228" s="19">
        <f>'2024-25'!D228+'2025-26'!D228</f>
        <v>0</v>
      </c>
      <c r="E228" s="20">
        <f t="shared" si="136"/>
        <v>933.45</v>
      </c>
      <c r="F228" s="19">
        <f>'2024-25'!F228+'2025-26'!F228</f>
        <v>933.45</v>
      </c>
      <c r="G228" s="19">
        <f>'2024-25'!G228+'2025-26'!G228</f>
        <v>0</v>
      </c>
      <c r="H228" s="19">
        <f>'2024-25'!H228+'2025-26'!H228</f>
        <v>0</v>
      </c>
      <c r="I228" s="19">
        <f>'2024-25'!I228+'2025-26'!I228</f>
        <v>0</v>
      </c>
      <c r="J228" s="19">
        <f>'2024-25'!J228+'2025-26'!J228</f>
        <v>0</v>
      </c>
      <c r="K228" s="19">
        <f>'2024-25'!K228+'2025-26'!K228</f>
        <v>0</v>
      </c>
      <c r="L228" s="19">
        <f>'2024-25'!L228+'2025-26'!L228</f>
        <v>0</v>
      </c>
      <c r="M228" s="19">
        <f>'2024-25'!M228+'2025-26'!M228</f>
        <v>0</v>
      </c>
      <c r="N228" s="19">
        <f>'2024-25'!N228+'2025-26'!N228</f>
        <v>0</v>
      </c>
      <c r="O228" s="19">
        <f>'2024-25'!O228+'2025-26'!O228</f>
        <v>0</v>
      </c>
      <c r="P228" s="19">
        <f>'2024-25'!P228+'2025-26'!P228</f>
        <v>0</v>
      </c>
      <c r="Q228" s="19">
        <f>'2024-25'!Q228+'2025-26'!Q228</f>
        <v>0</v>
      </c>
      <c r="R228" s="20">
        <f t="shared" si="137"/>
        <v>933.45</v>
      </c>
      <c r="S228" s="19"/>
      <c r="T228" s="10"/>
      <c r="U228" s="10"/>
      <c r="V228" s="10"/>
      <c r="W228" s="10"/>
      <c r="X228" s="19">
        <f t="shared" si="138"/>
        <v>0</v>
      </c>
      <c r="Y228" s="10"/>
      <c r="Z228" s="10"/>
    </row>
    <row r="229" spans="1:26" ht="16.5" customHeight="1" x14ac:dyDescent="0.2">
      <c r="A229" s="17">
        <v>181</v>
      </c>
      <c r="B229" s="18" t="s">
        <v>255</v>
      </c>
      <c r="C229" s="19">
        <f>'2024-25'!C229+'2025-26'!C229</f>
        <v>0</v>
      </c>
      <c r="D229" s="19">
        <f>'2024-25'!D229+'2025-26'!D229</f>
        <v>0</v>
      </c>
      <c r="E229" s="20">
        <f t="shared" si="136"/>
        <v>0</v>
      </c>
      <c r="F229" s="19">
        <f>'2024-25'!F229+'2025-26'!F229</f>
        <v>0</v>
      </c>
      <c r="G229" s="19">
        <f>'2024-25'!G229+'2025-26'!G229</f>
        <v>0</v>
      </c>
      <c r="H229" s="19">
        <f>'2024-25'!H229+'2025-26'!H229</f>
        <v>0</v>
      </c>
      <c r="I229" s="19">
        <f>'2024-25'!I229+'2025-26'!I229</f>
        <v>0</v>
      </c>
      <c r="J229" s="19">
        <f>'2024-25'!J229+'2025-26'!J229</f>
        <v>0</v>
      </c>
      <c r="K229" s="19">
        <f>'2024-25'!K229+'2025-26'!K229</f>
        <v>0</v>
      </c>
      <c r="L229" s="19">
        <f>'2024-25'!L229+'2025-26'!L229</f>
        <v>0</v>
      </c>
      <c r="M229" s="19">
        <f>'2024-25'!M229+'2025-26'!M229</f>
        <v>0</v>
      </c>
      <c r="N229" s="19">
        <f>'2024-25'!N229+'2025-26'!N229</f>
        <v>0</v>
      </c>
      <c r="O229" s="19">
        <f>'2024-25'!O229+'2025-26'!O229</f>
        <v>0</v>
      </c>
      <c r="P229" s="19">
        <f>'2024-25'!P229+'2025-26'!P229</f>
        <v>0</v>
      </c>
      <c r="Q229" s="19">
        <f>'2024-25'!Q229+'2025-26'!Q229</f>
        <v>0</v>
      </c>
      <c r="R229" s="20">
        <f t="shared" si="137"/>
        <v>0</v>
      </c>
      <c r="S229" s="19"/>
      <c r="T229" s="10"/>
      <c r="U229" s="10"/>
      <c r="V229" s="10"/>
      <c r="W229" s="10"/>
      <c r="X229" s="19">
        <f t="shared" si="138"/>
        <v>0</v>
      </c>
      <c r="Y229" s="10"/>
      <c r="Z229" s="10"/>
    </row>
    <row r="230" spans="1:26" ht="16.5" customHeight="1" x14ac:dyDescent="0.2">
      <c r="A230" s="17">
        <v>182</v>
      </c>
      <c r="B230" s="18" t="s">
        <v>256</v>
      </c>
      <c r="C230" s="19">
        <f>'2024-25'!C230+'2025-26'!C230</f>
        <v>0</v>
      </c>
      <c r="D230" s="19">
        <f>'2024-25'!D230+'2025-26'!D230</f>
        <v>0</v>
      </c>
      <c r="E230" s="20">
        <f t="shared" si="136"/>
        <v>0</v>
      </c>
      <c r="F230" s="19">
        <f>'2024-25'!F230+'2025-26'!F230</f>
        <v>0</v>
      </c>
      <c r="G230" s="19">
        <f>'2024-25'!G230+'2025-26'!G230</f>
        <v>0</v>
      </c>
      <c r="H230" s="19">
        <f>'2024-25'!H230+'2025-26'!H230</f>
        <v>0</v>
      </c>
      <c r="I230" s="19">
        <f>'2024-25'!I230+'2025-26'!I230</f>
        <v>0</v>
      </c>
      <c r="J230" s="19">
        <f>'2024-25'!J230+'2025-26'!J230</f>
        <v>0</v>
      </c>
      <c r="K230" s="19">
        <f>'2024-25'!K230+'2025-26'!K230</f>
        <v>0</v>
      </c>
      <c r="L230" s="19">
        <f>'2024-25'!L230+'2025-26'!L230</f>
        <v>0</v>
      </c>
      <c r="M230" s="19">
        <f>'2024-25'!M230+'2025-26'!M230</f>
        <v>0</v>
      </c>
      <c r="N230" s="19">
        <f>'2024-25'!N230+'2025-26'!N230</f>
        <v>0</v>
      </c>
      <c r="O230" s="19">
        <f>'2024-25'!O230+'2025-26'!O230</f>
        <v>0</v>
      </c>
      <c r="P230" s="19">
        <f>'2024-25'!P230+'2025-26'!P230</f>
        <v>0</v>
      </c>
      <c r="Q230" s="19">
        <f>'2024-25'!Q230+'2025-26'!Q230</f>
        <v>0</v>
      </c>
      <c r="R230" s="20">
        <f t="shared" si="137"/>
        <v>0</v>
      </c>
      <c r="S230" s="19"/>
      <c r="T230" s="10"/>
      <c r="U230" s="10"/>
      <c r="V230" s="10"/>
      <c r="W230" s="10"/>
      <c r="X230" s="19">
        <f t="shared" si="138"/>
        <v>0</v>
      </c>
      <c r="Y230" s="10"/>
      <c r="Z230" s="10"/>
    </row>
    <row r="231" spans="1:26" ht="16.5" customHeight="1" x14ac:dyDescent="0.2">
      <c r="A231" s="17">
        <v>183</v>
      </c>
      <c r="B231" s="18" t="s">
        <v>257</v>
      </c>
      <c r="C231" s="19">
        <f>'2024-25'!C231+'2025-26'!C231</f>
        <v>67.430000000000007</v>
      </c>
      <c r="D231" s="19">
        <f>'2024-25'!D231+'2025-26'!D231</f>
        <v>0</v>
      </c>
      <c r="E231" s="20">
        <f t="shared" si="136"/>
        <v>67.430000000000007</v>
      </c>
      <c r="F231" s="19">
        <f>'2024-25'!F231+'2025-26'!F231</f>
        <v>67.430000000000007</v>
      </c>
      <c r="G231" s="19">
        <f>'2024-25'!G231+'2025-26'!G231</f>
        <v>0</v>
      </c>
      <c r="H231" s="19">
        <f>'2024-25'!H231+'2025-26'!H231</f>
        <v>0</v>
      </c>
      <c r="I231" s="19">
        <f>'2024-25'!I231+'2025-26'!I231</f>
        <v>0</v>
      </c>
      <c r="J231" s="19">
        <f>'2024-25'!J231+'2025-26'!J231</f>
        <v>0</v>
      </c>
      <c r="K231" s="19">
        <f>'2024-25'!K231+'2025-26'!K231</f>
        <v>0</v>
      </c>
      <c r="L231" s="19">
        <f>'2024-25'!L231+'2025-26'!L231</f>
        <v>0</v>
      </c>
      <c r="M231" s="19">
        <f>'2024-25'!M231+'2025-26'!M231</f>
        <v>0</v>
      </c>
      <c r="N231" s="19">
        <f>'2024-25'!N231+'2025-26'!N231</f>
        <v>0</v>
      </c>
      <c r="O231" s="19">
        <f>'2024-25'!O231+'2025-26'!O231</f>
        <v>0</v>
      </c>
      <c r="P231" s="19">
        <f>'2024-25'!P231+'2025-26'!P231</f>
        <v>0</v>
      </c>
      <c r="Q231" s="19">
        <f>'2024-25'!Q231+'2025-26'!Q231</f>
        <v>0</v>
      </c>
      <c r="R231" s="20">
        <f t="shared" si="137"/>
        <v>67.430000000000007</v>
      </c>
      <c r="S231" s="19"/>
      <c r="T231" s="10"/>
      <c r="U231" s="10"/>
      <c r="V231" s="10"/>
      <c r="W231" s="10"/>
      <c r="X231" s="19">
        <f t="shared" si="138"/>
        <v>0</v>
      </c>
      <c r="Y231" s="10"/>
      <c r="Z231" s="10"/>
    </row>
    <row r="232" spans="1:26" ht="16.5" customHeight="1" x14ac:dyDescent="0.2">
      <c r="A232" s="14"/>
      <c r="B232" s="15" t="s">
        <v>258</v>
      </c>
      <c r="C232" s="16">
        <f t="shared" ref="C232:R232" si="139">C233</f>
        <v>0</v>
      </c>
      <c r="D232" s="16">
        <f t="shared" si="139"/>
        <v>0</v>
      </c>
      <c r="E232" s="16">
        <f t="shared" si="139"/>
        <v>0</v>
      </c>
      <c r="F232" s="16">
        <f t="shared" si="139"/>
        <v>0</v>
      </c>
      <c r="G232" s="16">
        <f t="shared" si="139"/>
        <v>0</v>
      </c>
      <c r="H232" s="16">
        <f t="shared" si="139"/>
        <v>0</v>
      </c>
      <c r="I232" s="16">
        <f t="shared" si="139"/>
        <v>0</v>
      </c>
      <c r="J232" s="16">
        <f t="shared" si="139"/>
        <v>0</v>
      </c>
      <c r="K232" s="16">
        <f t="shared" si="139"/>
        <v>0</v>
      </c>
      <c r="L232" s="16">
        <f t="shared" si="139"/>
        <v>0</v>
      </c>
      <c r="M232" s="16">
        <f t="shared" si="139"/>
        <v>0</v>
      </c>
      <c r="N232" s="16">
        <f t="shared" si="139"/>
        <v>0</v>
      </c>
      <c r="O232" s="16">
        <f t="shared" si="139"/>
        <v>0</v>
      </c>
      <c r="P232" s="16">
        <f t="shared" si="139"/>
        <v>0</v>
      </c>
      <c r="Q232" s="16">
        <f t="shared" si="139"/>
        <v>0</v>
      </c>
      <c r="R232" s="16">
        <f t="shared" si="139"/>
        <v>0</v>
      </c>
      <c r="S232" s="16"/>
      <c r="T232" s="10"/>
      <c r="U232" s="10"/>
      <c r="V232" s="10"/>
      <c r="W232" s="10"/>
      <c r="X232" s="16">
        <f>X233</f>
        <v>0</v>
      </c>
      <c r="Y232" s="10"/>
      <c r="Z232" s="10"/>
    </row>
    <row r="233" spans="1:26" ht="16.5" customHeight="1" x14ac:dyDescent="0.2">
      <c r="A233" s="17">
        <v>184</v>
      </c>
      <c r="B233" s="18" t="s">
        <v>259</v>
      </c>
      <c r="C233" s="19">
        <f>'2024-25'!C233+'2025-26'!C233</f>
        <v>0</v>
      </c>
      <c r="D233" s="19">
        <f>'2024-25'!D233+'2025-26'!D233</f>
        <v>0</v>
      </c>
      <c r="E233" s="20">
        <f>C233+D233</f>
        <v>0</v>
      </c>
      <c r="F233" s="19">
        <f>'2024-25'!F233+'2025-26'!F233</f>
        <v>0</v>
      </c>
      <c r="G233" s="19">
        <f>'2024-25'!G233+'2025-26'!G233</f>
        <v>0</v>
      </c>
      <c r="H233" s="19">
        <f>'2024-25'!H233+'2025-26'!H233</f>
        <v>0</v>
      </c>
      <c r="I233" s="19">
        <f>'2024-25'!I233+'2025-26'!I233</f>
        <v>0</v>
      </c>
      <c r="J233" s="19">
        <f>'2024-25'!J233+'2025-26'!J233</f>
        <v>0</v>
      </c>
      <c r="K233" s="19">
        <f>'2024-25'!K233+'2025-26'!K233</f>
        <v>0</v>
      </c>
      <c r="L233" s="19">
        <f>'2024-25'!L233+'2025-26'!L233</f>
        <v>0</v>
      </c>
      <c r="M233" s="19">
        <f>'2024-25'!M233+'2025-26'!M233</f>
        <v>0</v>
      </c>
      <c r="N233" s="19">
        <f>'2024-25'!N233+'2025-26'!N233</f>
        <v>0</v>
      </c>
      <c r="O233" s="19">
        <f>'2024-25'!O233+'2025-26'!O233</f>
        <v>0</v>
      </c>
      <c r="P233" s="19">
        <f>'2024-25'!P233+'2025-26'!P233</f>
        <v>0</v>
      </c>
      <c r="Q233" s="19">
        <f>'2024-25'!Q233+'2025-26'!Q233</f>
        <v>0</v>
      </c>
      <c r="R233" s="20">
        <f>SUM(F233:Q233)</f>
        <v>0</v>
      </c>
      <c r="S233" s="19"/>
      <c r="T233" s="10"/>
      <c r="U233" s="10"/>
      <c r="V233" s="10"/>
      <c r="W233" s="10"/>
      <c r="X233" s="19">
        <f>E233-R233</f>
        <v>0</v>
      </c>
      <c r="Y233" s="10"/>
      <c r="Z233" s="10"/>
    </row>
    <row r="234" spans="1:26" ht="16.5" customHeight="1" x14ac:dyDescent="0.2">
      <c r="A234" s="14"/>
      <c r="B234" s="15" t="s">
        <v>208</v>
      </c>
      <c r="C234" s="16">
        <f t="shared" ref="C234:R234" si="140">SUM(C235:C240)</f>
        <v>23598.420000000002</v>
      </c>
      <c r="D234" s="16">
        <f t="shared" si="140"/>
        <v>0</v>
      </c>
      <c r="E234" s="16">
        <f t="shared" si="140"/>
        <v>23598.420000000002</v>
      </c>
      <c r="F234" s="16">
        <f t="shared" si="140"/>
        <v>23551.530000000002</v>
      </c>
      <c r="G234" s="16">
        <f t="shared" si="140"/>
        <v>4.79</v>
      </c>
      <c r="H234" s="16">
        <f t="shared" si="140"/>
        <v>4.34</v>
      </c>
      <c r="I234" s="16">
        <f t="shared" si="140"/>
        <v>3.8899999999999997</v>
      </c>
      <c r="J234" s="16">
        <f t="shared" si="140"/>
        <v>4.0199999999999996</v>
      </c>
      <c r="K234" s="16">
        <f t="shared" si="140"/>
        <v>3.8899999999999997</v>
      </c>
      <c r="L234" s="16">
        <f t="shared" si="140"/>
        <v>4.09</v>
      </c>
      <c r="M234" s="16">
        <f t="shared" si="140"/>
        <v>5.54</v>
      </c>
      <c r="N234" s="16">
        <f t="shared" si="140"/>
        <v>4.46</v>
      </c>
      <c r="O234" s="16">
        <f t="shared" si="140"/>
        <v>4.09</v>
      </c>
      <c r="P234" s="16">
        <f t="shared" si="140"/>
        <v>3.8899999999999997</v>
      </c>
      <c r="Q234" s="16">
        <f t="shared" si="140"/>
        <v>3.8899999999999997</v>
      </c>
      <c r="R234" s="16">
        <f t="shared" si="140"/>
        <v>23598.420000000002</v>
      </c>
      <c r="S234" s="16"/>
      <c r="T234" s="10"/>
      <c r="U234" s="10"/>
      <c r="V234" s="10"/>
      <c r="W234" s="10"/>
      <c r="X234" s="16">
        <f>SUM(X235:X240)</f>
        <v>0</v>
      </c>
      <c r="Y234" s="10"/>
      <c r="Z234" s="10"/>
    </row>
    <row r="235" spans="1:26" ht="16.5" customHeight="1" x14ac:dyDescent="0.2">
      <c r="A235" s="17">
        <v>185</v>
      </c>
      <c r="B235" s="18" t="s">
        <v>260</v>
      </c>
      <c r="C235" s="19">
        <f>'2024-25'!C235+'2025-26'!C235</f>
        <v>17730.330000000002</v>
      </c>
      <c r="D235" s="19">
        <f>'2024-25'!D235+'2025-26'!D235</f>
        <v>0</v>
      </c>
      <c r="E235" s="20">
        <f t="shared" ref="E235:E240" si="141">C235+D235</f>
        <v>17730.330000000002</v>
      </c>
      <c r="F235" s="19">
        <f>'2024-25'!F235+'2025-26'!F235</f>
        <v>17730.330000000002</v>
      </c>
      <c r="G235" s="19">
        <f>'2024-25'!G235+'2025-26'!G235</f>
        <v>0</v>
      </c>
      <c r="H235" s="19">
        <f>'2024-25'!H235+'2025-26'!H235</f>
        <v>0</v>
      </c>
      <c r="I235" s="19">
        <f>'2024-25'!I235+'2025-26'!I235</f>
        <v>0</v>
      </c>
      <c r="J235" s="19">
        <f>'2024-25'!J235+'2025-26'!J235</f>
        <v>0</v>
      </c>
      <c r="K235" s="19">
        <f>'2024-25'!K235+'2025-26'!K235</f>
        <v>0</v>
      </c>
      <c r="L235" s="19">
        <f>'2024-25'!L235+'2025-26'!L235</f>
        <v>0</v>
      </c>
      <c r="M235" s="19">
        <f>'2024-25'!M235+'2025-26'!M235</f>
        <v>0</v>
      </c>
      <c r="N235" s="19">
        <f>'2024-25'!N235+'2025-26'!N235</f>
        <v>0</v>
      </c>
      <c r="O235" s="19">
        <f>'2024-25'!O235+'2025-26'!O235</f>
        <v>0</v>
      </c>
      <c r="P235" s="19">
        <f>'2024-25'!P235+'2025-26'!P235</f>
        <v>0</v>
      </c>
      <c r="Q235" s="19">
        <f>'2024-25'!Q235+'2025-26'!Q235</f>
        <v>0</v>
      </c>
      <c r="R235" s="20">
        <f t="shared" ref="R235:R240" si="142">SUM(F235:Q235)</f>
        <v>17730.330000000002</v>
      </c>
      <c r="S235" s="19"/>
      <c r="T235" s="10"/>
      <c r="U235" s="10"/>
      <c r="V235" s="10"/>
      <c r="W235" s="10"/>
      <c r="X235" s="19">
        <f t="shared" ref="X235:X240" si="143">E235-R235</f>
        <v>0</v>
      </c>
      <c r="Y235" s="10"/>
      <c r="Z235" s="10"/>
    </row>
    <row r="236" spans="1:26" ht="16.5" customHeight="1" x14ac:dyDescent="0.2">
      <c r="A236" s="17">
        <v>186</v>
      </c>
      <c r="B236" s="18" t="s">
        <v>261</v>
      </c>
      <c r="C236" s="19">
        <f>'2024-25'!C236+'2025-26'!C236</f>
        <v>47.480000000000004</v>
      </c>
      <c r="D236" s="19">
        <f>'2024-25'!D236+'2025-26'!D236</f>
        <v>0</v>
      </c>
      <c r="E236" s="20">
        <f t="shared" si="141"/>
        <v>47.480000000000004</v>
      </c>
      <c r="F236" s="19">
        <f>'2024-25'!F236+'2025-26'!F236</f>
        <v>0.59</v>
      </c>
      <c r="G236" s="22">
        <f>'2024-25'!G236+'2025-26'!G236</f>
        <v>4.79</v>
      </c>
      <c r="H236" s="23">
        <f>'2024-25'!H236+'2025-26'!H236</f>
        <v>4.34</v>
      </c>
      <c r="I236" s="23">
        <f>'2024-25'!I236+'2025-26'!I236</f>
        <v>3.8899999999999997</v>
      </c>
      <c r="J236" s="23">
        <f>'2024-25'!J236+'2025-26'!J236</f>
        <v>4.0199999999999996</v>
      </c>
      <c r="K236" s="23">
        <f>'2024-25'!K236+'2025-26'!K236</f>
        <v>3.8899999999999997</v>
      </c>
      <c r="L236" s="23">
        <f>'2024-25'!L236+'2025-26'!L236</f>
        <v>4.09</v>
      </c>
      <c r="M236" s="23">
        <f>'2024-25'!M236+'2025-26'!M236</f>
        <v>5.54</v>
      </c>
      <c r="N236" s="23">
        <f>'2024-25'!N236+'2025-26'!N236</f>
        <v>4.46</v>
      </c>
      <c r="O236" s="23">
        <f>'2024-25'!O236+'2025-26'!O236</f>
        <v>4.09</v>
      </c>
      <c r="P236" s="23">
        <f>'2024-25'!P236+'2025-26'!P236</f>
        <v>3.8899999999999997</v>
      </c>
      <c r="Q236" s="23">
        <f>'2024-25'!Q236+'2025-26'!Q236</f>
        <v>3.8899999999999997</v>
      </c>
      <c r="R236" s="20">
        <f t="shared" si="142"/>
        <v>47.480000000000004</v>
      </c>
      <c r="S236" s="19"/>
      <c r="T236" s="10"/>
      <c r="U236" s="10"/>
      <c r="V236" s="10"/>
      <c r="W236" s="10"/>
      <c r="X236" s="19">
        <f t="shared" si="143"/>
        <v>0</v>
      </c>
      <c r="Y236" s="10"/>
      <c r="Z236" s="10"/>
    </row>
    <row r="237" spans="1:26" ht="16.5" customHeight="1" x14ac:dyDescent="0.2">
      <c r="A237" s="17">
        <v>187</v>
      </c>
      <c r="B237" s="18" t="s">
        <v>262</v>
      </c>
      <c r="C237" s="19">
        <f>'2024-25'!C237+'2025-26'!C237</f>
        <v>2760</v>
      </c>
      <c r="D237" s="19">
        <f>'2024-25'!D237+'2025-26'!D237</f>
        <v>0</v>
      </c>
      <c r="E237" s="20">
        <f t="shared" si="141"/>
        <v>2760</v>
      </c>
      <c r="F237" s="19">
        <f>'2024-25'!F237+'2025-26'!F237</f>
        <v>2760</v>
      </c>
      <c r="G237" s="19">
        <f>'2024-25'!G237+'2025-26'!G237</f>
        <v>0</v>
      </c>
      <c r="H237" s="19">
        <f>'2024-25'!H237+'2025-26'!H237</f>
        <v>0</v>
      </c>
      <c r="I237" s="19">
        <f>'2024-25'!I237+'2025-26'!I237</f>
        <v>0</v>
      </c>
      <c r="J237" s="19">
        <f>'2024-25'!J237+'2025-26'!J237</f>
        <v>0</v>
      </c>
      <c r="K237" s="19">
        <f>'2024-25'!K237+'2025-26'!K237</f>
        <v>0</v>
      </c>
      <c r="L237" s="19">
        <f>'2024-25'!L237+'2025-26'!L237</f>
        <v>0</v>
      </c>
      <c r="M237" s="19">
        <f>'2024-25'!M237+'2025-26'!M237</f>
        <v>0</v>
      </c>
      <c r="N237" s="19">
        <f>'2024-25'!N237+'2025-26'!N237</f>
        <v>0</v>
      </c>
      <c r="O237" s="19">
        <f>'2024-25'!O237+'2025-26'!O237</f>
        <v>0</v>
      </c>
      <c r="P237" s="19">
        <f>'2024-25'!P237+'2025-26'!P237</f>
        <v>0</v>
      </c>
      <c r="Q237" s="19">
        <f>'2024-25'!Q237+'2025-26'!Q237</f>
        <v>0</v>
      </c>
      <c r="R237" s="20">
        <f t="shared" si="142"/>
        <v>2760</v>
      </c>
      <c r="S237" s="19"/>
      <c r="T237" s="10"/>
      <c r="U237" s="10"/>
      <c r="V237" s="10"/>
      <c r="W237" s="10"/>
      <c r="X237" s="19">
        <f t="shared" si="143"/>
        <v>0</v>
      </c>
      <c r="Y237" s="10"/>
      <c r="Z237" s="10"/>
    </row>
    <row r="238" spans="1:26" ht="16.5" customHeight="1" x14ac:dyDescent="0.2">
      <c r="A238" s="17">
        <v>188</v>
      </c>
      <c r="B238" s="18" t="s">
        <v>211</v>
      </c>
      <c r="C238" s="19">
        <f>'2024-25'!C238+'2025-26'!C238</f>
        <v>2995.2</v>
      </c>
      <c r="D238" s="19">
        <f>'2024-25'!D238+'2025-26'!D238</f>
        <v>0</v>
      </c>
      <c r="E238" s="20">
        <f t="shared" si="141"/>
        <v>2995.2</v>
      </c>
      <c r="F238" s="19">
        <f>'2024-25'!F238+'2025-26'!F238</f>
        <v>2995.2</v>
      </c>
      <c r="G238" s="19">
        <f>'2024-25'!G238+'2025-26'!G238</f>
        <v>0</v>
      </c>
      <c r="H238" s="19">
        <f>'2024-25'!H238+'2025-26'!H238</f>
        <v>0</v>
      </c>
      <c r="I238" s="19">
        <f>'2024-25'!I238+'2025-26'!I238</f>
        <v>0</v>
      </c>
      <c r="J238" s="19">
        <f>'2024-25'!J238+'2025-26'!J238</f>
        <v>0</v>
      </c>
      <c r="K238" s="19">
        <f>'2024-25'!K238+'2025-26'!K238</f>
        <v>0</v>
      </c>
      <c r="L238" s="19">
        <f>'2024-25'!L238+'2025-26'!L238</f>
        <v>0</v>
      </c>
      <c r="M238" s="19">
        <f>'2024-25'!M238+'2025-26'!M238</f>
        <v>0</v>
      </c>
      <c r="N238" s="19">
        <f>'2024-25'!N238+'2025-26'!N238</f>
        <v>0</v>
      </c>
      <c r="O238" s="19">
        <f>'2024-25'!O238+'2025-26'!O238</f>
        <v>0</v>
      </c>
      <c r="P238" s="19">
        <f>'2024-25'!P238+'2025-26'!P238</f>
        <v>0</v>
      </c>
      <c r="Q238" s="19">
        <f>'2024-25'!Q238+'2025-26'!Q238</f>
        <v>0</v>
      </c>
      <c r="R238" s="20">
        <f t="shared" si="142"/>
        <v>2995.2</v>
      </c>
      <c r="S238" s="19"/>
      <c r="T238" s="10"/>
      <c r="U238" s="10"/>
      <c r="V238" s="10"/>
      <c r="W238" s="10"/>
      <c r="X238" s="19">
        <f t="shared" si="143"/>
        <v>0</v>
      </c>
      <c r="Y238" s="10"/>
      <c r="Z238" s="10"/>
    </row>
    <row r="239" spans="1:26" ht="16.5" customHeight="1" x14ac:dyDescent="0.2">
      <c r="A239" s="17">
        <v>189</v>
      </c>
      <c r="B239" s="18" t="s">
        <v>213</v>
      </c>
      <c r="C239" s="19">
        <f>'2024-25'!C239+'2025-26'!C239</f>
        <v>0</v>
      </c>
      <c r="D239" s="19">
        <f>'2024-25'!D239+'2025-26'!D239</f>
        <v>0</v>
      </c>
      <c r="E239" s="20">
        <f t="shared" si="141"/>
        <v>0</v>
      </c>
      <c r="F239" s="19">
        <f>'2024-25'!F239+'2025-26'!F239</f>
        <v>0</v>
      </c>
      <c r="G239" s="19">
        <f>'2024-25'!G239+'2025-26'!G239</f>
        <v>0</v>
      </c>
      <c r="H239" s="19">
        <f>'2024-25'!H239+'2025-26'!H239</f>
        <v>0</v>
      </c>
      <c r="I239" s="19">
        <f>'2024-25'!I239+'2025-26'!I239</f>
        <v>0</v>
      </c>
      <c r="J239" s="19">
        <f>'2024-25'!J239+'2025-26'!J239</f>
        <v>0</v>
      </c>
      <c r="K239" s="19">
        <f>'2024-25'!K239+'2025-26'!K239</f>
        <v>0</v>
      </c>
      <c r="L239" s="19">
        <f>'2024-25'!L239+'2025-26'!L239</f>
        <v>0</v>
      </c>
      <c r="M239" s="19">
        <f>'2024-25'!M239+'2025-26'!M239</f>
        <v>0</v>
      </c>
      <c r="N239" s="19">
        <f>'2024-25'!N239+'2025-26'!N239</f>
        <v>0</v>
      </c>
      <c r="O239" s="19">
        <f>'2024-25'!O239+'2025-26'!O239</f>
        <v>0</v>
      </c>
      <c r="P239" s="19">
        <f>'2024-25'!P239+'2025-26'!P239</f>
        <v>0</v>
      </c>
      <c r="Q239" s="19">
        <f>'2024-25'!Q239+'2025-26'!Q239</f>
        <v>0</v>
      </c>
      <c r="R239" s="20">
        <f t="shared" si="142"/>
        <v>0</v>
      </c>
      <c r="S239" s="19"/>
      <c r="T239" s="10"/>
      <c r="U239" s="10"/>
      <c r="V239" s="10"/>
      <c r="W239" s="10"/>
      <c r="X239" s="19">
        <f t="shared" si="143"/>
        <v>0</v>
      </c>
      <c r="Y239" s="10"/>
      <c r="Z239" s="10"/>
    </row>
    <row r="240" spans="1:26" ht="16.5" customHeight="1" x14ac:dyDescent="0.2">
      <c r="A240" s="17">
        <v>190</v>
      </c>
      <c r="B240" s="18" t="s">
        <v>263</v>
      </c>
      <c r="C240" s="19">
        <f>'2024-25'!C240+'2025-26'!C240</f>
        <v>65.41</v>
      </c>
      <c r="D240" s="19">
        <f>'2024-25'!D240+'2025-26'!D240</f>
        <v>0</v>
      </c>
      <c r="E240" s="20">
        <f t="shared" si="141"/>
        <v>65.41</v>
      </c>
      <c r="F240" s="19">
        <f>'2024-25'!F240+'2025-26'!F240</f>
        <v>65.41</v>
      </c>
      <c r="G240" s="19">
        <f>'2024-25'!G240+'2025-26'!G240</f>
        <v>0</v>
      </c>
      <c r="H240" s="19">
        <f>'2024-25'!H240+'2025-26'!H240</f>
        <v>0</v>
      </c>
      <c r="I240" s="19">
        <f>'2024-25'!I240+'2025-26'!I240</f>
        <v>0</v>
      </c>
      <c r="J240" s="19">
        <f>'2024-25'!J240+'2025-26'!J240</f>
        <v>0</v>
      </c>
      <c r="K240" s="19">
        <f>'2024-25'!K240+'2025-26'!K240</f>
        <v>0</v>
      </c>
      <c r="L240" s="19">
        <f>'2024-25'!L240+'2025-26'!L240</f>
        <v>0</v>
      </c>
      <c r="M240" s="19">
        <f>'2024-25'!M240+'2025-26'!M240</f>
        <v>0</v>
      </c>
      <c r="N240" s="19">
        <f>'2024-25'!N240+'2025-26'!N240</f>
        <v>0</v>
      </c>
      <c r="O240" s="19">
        <f>'2024-25'!O240+'2025-26'!O240</f>
        <v>0</v>
      </c>
      <c r="P240" s="19">
        <f>'2024-25'!P240+'2025-26'!P240</f>
        <v>0</v>
      </c>
      <c r="Q240" s="19">
        <f>'2024-25'!Q240+'2025-26'!Q240</f>
        <v>0</v>
      </c>
      <c r="R240" s="20">
        <f t="shared" si="142"/>
        <v>65.41</v>
      </c>
      <c r="S240" s="19"/>
      <c r="T240" s="10"/>
      <c r="U240" s="10"/>
      <c r="V240" s="10"/>
      <c r="W240" s="10"/>
      <c r="X240" s="19">
        <f t="shared" si="143"/>
        <v>0</v>
      </c>
      <c r="Y240" s="10"/>
      <c r="Z240" s="10"/>
    </row>
    <row r="241" spans="1:26" ht="16.5" customHeight="1" x14ac:dyDescent="0.2">
      <c r="A241" s="14"/>
      <c r="B241" s="15" t="s">
        <v>264</v>
      </c>
      <c r="C241" s="16">
        <f t="shared" ref="C241:R241" si="144">C242+C243</f>
        <v>0</v>
      </c>
      <c r="D241" s="16">
        <f t="shared" si="144"/>
        <v>0</v>
      </c>
      <c r="E241" s="16">
        <f t="shared" si="144"/>
        <v>0</v>
      </c>
      <c r="F241" s="16">
        <f t="shared" si="144"/>
        <v>0</v>
      </c>
      <c r="G241" s="16">
        <f t="shared" si="144"/>
        <v>0</v>
      </c>
      <c r="H241" s="16">
        <f t="shared" si="144"/>
        <v>0</v>
      </c>
      <c r="I241" s="16">
        <f t="shared" si="144"/>
        <v>0</v>
      </c>
      <c r="J241" s="16">
        <f t="shared" si="144"/>
        <v>0</v>
      </c>
      <c r="K241" s="16">
        <f t="shared" si="144"/>
        <v>0</v>
      </c>
      <c r="L241" s="16">
        <f t="shared" si="144"/>
        <v>0</v>
      </c>
      <c r="M241" s="16">
        <f t="shared" si="144"/>
        <v>0</v>
      </c>
      <c r="N241" s="16">
        <f t="shared" si="144"/>
        <v>0</v>
      </c>
      <c r="O241" s="16">
        <f t="shared" si="144"/>
        <v>0</v>
      </c>
      <c r="P241" s="16">
        <f t="shared" si="144"/>
        <v>0</v>
      </c>
      <c r="Q241" s="16">
        <f t="shared" si="144"/>
        <v>0</v>
      </c>
      <c r="R241" s="16">
        <f t="shared" si="144"/>
        <v>0</v>
      </c>
      <c r="S241" s="16"/>
      <c r="T241" s="10"/>
      <c r="U241" s="10"/>
      <c r="V241" s="10"/>
      <c r="W241" s="10"/>
      <c r="X241" s="16">
        <f>X242+X243</f>
        <v>0</v>
      </c>
      <c r="Y241" s="10"/>
      <c r="Z241" s="10"/>
    </row>
    <row r="242" spans="1:26" ht="16.5" customHeight="1" x14ac:dyDescent="0.2">
      <c r="A242" s="17">
        <v>191</v>
      </c>
      <c r="B242" s="18" t="s">
        <v>265</v>
      </c>
      <c r="C242" s="19">
        <f>'2024-25'!C242+'2025-26'!C242</f>
        <v>0</v>
      </c>
      <c r="D242" s="19">
        <f>'2024-25'!D242+'2025-26'!D242</f>
        <v>0</v>
      </c>
      <c r="E242" s="20">
        <f t="shared" ref="E242:E243" si="145">C242+D242</f>
        <v>0</v>
      </c>
      <c r="F242" s="19">
        <f>'2024-25'!F242+'2025-26'!F242</f>
        <v>0</v>
      </c>
      <c r="G242" s="19">
        <f>'2024-25'!G242+'2025-26'!G242</f>
        <v>0</v>
      </c>
      <c r="H242" s="19">
        <f>'2024-25'!H242+'2025-26'!H242</f>
        <v>0</v>
      </c>
      <c r="I242" s="19">
        <f>'2024-25'!I242+'2025-26'!I242</f>
        <v>0</v>
      </c>
      <c r="J242" s="19">
        <f>'2024-25'!J242+'2025-26'!J242</f>
        <v>0</v>
      </c>
      <c r="K242" s="19">
        <f>'2024-25'!K242+'2025-26'!K242</f>
        <v>0</v>
      </c>
      <c r="L242" s="19">
        <f>'2024-25'!L242+'2025-26'!L242</f>
        <v>0</v>
      </c>
      <c r="M242" s="19">
        <f>'2024-25'!M242+'2025-26'!M242</f>
        <v>0</v>
      </c>
      <c r="N242" s="19">
        <f>'2024-25'!N242+'2025-26'!N242</f>
        <v>0</v>
      </c>
      <c r="O242" s="19">
        <f>'2024-25'!O242+'2025-26'!O242</f>
        <v>0</v>
      </c>
      <c r="P242" s="19">
        <f>'2024-25'!P242+'2025-26'!P242</f>
        <v>0</v>
      </c>
      <c r="Q242" s="19">
        <f>'2024-25'!Q242+'2025-26'!Q242</f>
        <v>0</v>
      </c>
      <c r="R242" s="20">
        <f t="shared" ref="R242:R243" si="146">SUM(F242:Q242)</f>
        <v>0</v>
      </c>
      <c r="S242" s="19"/>
      <c r="T242" s="10"/>
      <c r="U242" s="10"/>
      <c r="V242" s="10"/>
      <c r="W242" s="10"/>
      <c r="X242" s="19">
        <f t="shared" ref="X242:X243" si="147">E242-R242</f>
        <v>0</v>
      </c>
      <c r="Y242" s="10"/>
      <c r="Z242" s="10"/>
    </row>
    <row r="243" spans="1:26" ht="16.5" customHeight="1" x14ac:dyDescent="0.2">
      <c r="A243" s="17">
        <v>192</v>
      </c>
      <c r="B243" s="18" t="s">
        <v>266</v>
      </c>
      <c r="C243" s="19">
        <f>'2024-25'!C243+'2025-26'!C243</f>
        <v>0</v>
      </c>
      <c r="D243" s="19">
        <f>'2024-25'!D243+'2025-26'!D243</f>
        <v>0</v>
      </c>
      <c r="E243" s="20">
        <f t="shared" si="145"/>
        <v>0</v>
      </c>
      <c r="F243" s="19">
        <f>'2024-25'!F243+'2025-26'!F243</f>
        <v>0</v>
      </c>
      <c r="G243" s="19">
        <f>'2024-25'!G243+'2025-26'!G243</f>
        <v>0</v>
      </c>
      <c r="H243" s="19">
        <f>'2024-25'!H243+'2025-26'!H243</f>
        <v>0</v>
      </c>
      <c r="I243" s="19">
        <f>'2024-25'!I243+'2025-26'!I243</f>
        <v>0</v>
      </c>
      <c r="J243" s="19">
        <f>'2024-25'!J243+'2025-26'!J243</f>
        <v>0</v>
      </c>
      <c r="K243" s="19">
        <f>'2024-25'!K243+'2025-26'!K243</f>
        <v>0</v>
      </c>
      <c r="L243" s="19">
        <f>'2024-25'!L243+'2025-26'!L243</f>
        <v>0</v>
      </c>
      <c r="M243" s="19">
        <f>'2024-25'!M243+'2025-26'!M243</f>
        <v>0</v>
      </c>
      <c r="N243" s="19">
        <f>'2024-25'!N243+'2025-26'!N243</f>
        <v>0</v>
      </c>
      <c r="O243" s="19">
        <f>'2024-25'!O243+'2025-26'!O243</f>
        <v>0</v>
      </c>
      <c r="P243" s="19">
        <f>'2024-25'!P243+'2025-26'!P243</f>
        <v>0</v>
      </c>
      <c r="Q243" s="19">
        <f>'2024-25'!Q243+'2025-26'!Q243</f>
        <v>0</v>
      </c>
      <c r="R243" s="20">
        <f t="shared" si="146"/>
        <v>0</v>
      </c>
      <c r="S243" s="19"/>
      <c r="T243" s="10"/>
      <c r="U243" s="10"/>
      <c r="V243" s="10"/>
      <c r="W243" s="10"/>
      <c r="X243" s="19">
        <f t="shared" si="147"/>
        <v>0</v>
      </c>
      <c r="Y243" s="10"/>
      <c r="Z243" s="10"/>
    </row>
    <row r="244" spans="1:26" ht="16.5" customHeight="1" x14ac:dyDescent="0.2">
      <c r="A244" s="14"/>
      <c r="B244" s="15" t="s">
        <v>214</v>
      </c>
      <c r="C244" s="16">
        <f t="shared" ref="C244:R244" si="148">C245+C246</f>
        <v>160.11000000000001</v>
      </c>
      <c r="D244" s="16">
        <f t="shared" si="148"/>
        <v>0</v>
      </c>
      <c r="E244" s="16">
        <f t="shared" si="148"/>
        <v>160.11000000000001</v>
      </c>
      <c r="F244" s="16">
        <f t="shared" si="148"/>
        <v>20.309999999999999</v>
      </c>
      <c r="G244" s="16">
        <f t="shared" si="148"/>
        <v>23.4</v>
      </c>
      <c r="H244" s="16">
        <f t="shared" si="148"/>
        <v>13.799999999999999</v>
      </c>
      <c r="I244" s="16">
        <f t="shared" si="148"/>
        <v>9</v>
      </c>
      <c r="J244" s="16">
        <f t="shared" si="148"/>
        <v>13.799999999999999</v>
      </c>
      <c r="K244" s="16">
        <f t="shared" si="148"/>
        <v>9</v>
      </c>
      <c r="L244" s="16">
        <f t="shared" si="148"/>
        <v>11.4</v>
      </c>
      <c r="M244" s="16">
        <f t="shared" si="148"/>
        <v>18.600000000000001</v>
      </c>
      <c r="N244" s="16">
        <f t="shared" si="148"/>
        <v>9</v>
      </c>
      <c r="O244" s="16">
        <f t="shared" si="148"/>
        <v>11.4</v>
      </c>
      <c r="P244" s="16">
        <f t="shared" si="148"/>
        <v>9</v>
      </c>
      <c r="Q244" s="16">
        <f t="shared" si="148"/>
        <v>11.4</v>
      </c>
      <c r="R244" s="16">
        <f t="shared" si="148"/>
        <v>160.11000000000001</v>
      </c>
      <c r="S244" s="16"/>
      <c r="T244" s="10"/>
      <c r="U244" s="10"/>
      <c r="V244" s="10"/>
      <c r="W244" s="10"/>
      <c r="X244" s="16">
        <f>X245+X246</f>
        <v>0</v>
      </c>
      <c r="Y244" s="10"/>
      <c r="Z244" s="10"/>
    </row>
    <row r="245" spans="1:26" ht="16.5" customHeight="1" x14ac:dyDescent="0.2">
      <c r="A245" s="17">
        <v>193</v>
      </c>
      <c r="B245" s="18" t="s">
        <v>267</v>
      </c>
      <c r="C245" s="19">
        <f>'2024-25'!C245+'2025-26'!C245</f>
        <v>0</v>
      </c>
      <c r="D245" s="19">
        <f>'2024-25'!D245+'2025-26'!D245</f>
        <v>0</v>
      </c>
      <c r="E245" s="20">
        <f t="shared" ref="E245:E246" si="149">C245+D245</f>
        <v>0</v>
      </c>
      <c r="F245" s="19">
        <f>'2024-25'!F245+'2025-26'!F245</f>
        <v>0</v>
      </c>
      <c r="G245" s="19">
        <f>'2024-25'!G245+'2025-26'!G245</f>
        <v>0</v>
      </c>
      <c r="H245" s="19">
        <f>'2024-25'!H245+'2025-26'!H245</f>
        <v>0</v>
      </c>
      <c r="I245" s="19">
        <f>'2024-25'!I245+'2025-26'!I245</f>
        <v>0</v>
      </c>
      <c r="J245" s="19">
        <f>'2024-25'!J245+'2025-26'!J245</f>
        <v>0</v>
      </c>
      <c r="K245" s="19">
        <f>'2024-25'!K245+'2025-26'!K245</f>
        <v>0</v>
      </c>
      <c r="L245" s="19">
        <f>'2024-25'!L245+'2025-26'!L245</f>
        <v>0</v>
      </c>
      <c r="M245" s="19">
        <f>'2024-25'!M245+'2025-26'!M245</f>
        <v>0</v>
      </c>
      <c r="N245" s="19">
        <f>'2024-25'!N245+'2025-26'!N245</f>
        <v>0</v>
      </c>
      <c r="O245" s="19">
        <f>'2024-25'!O245+'2025-26'!O245</f>
        <v>0</v>
      </c>
      <c r="P245" s="19">
        <f>'2024-25'!P245+'2025-26'!P245</f>
        <v>0</v>
      </c>
      <c r="Q245" s="19">
        <f>'2024-25'!Q245+'2025-26'!Q245</f>
        <v>0</v>
      </c>
      <c r="R245" s="20">
        <f t="shared" ref="R245:R246" si="150">SUM(F245:Q245)</f>
        <v>0</v>
      </c>
      <c r="S245" s="19"/>
      <c r="T245" s="10"/>
      <c r="U245" s="10"/>
      <c r="V245" s="10"/>
      <c r="W245" s="10"/>
      <c r="X245" s="19">
        <f t="shared" ref="X245:X246" si="151">E245-R245</f>
        <v>0</v>
      </c>
      <c r="Y245" s="10"/>
      <c r="Z245" s="10"/>
    </row>
    <row r="246" spans="1:26" ht="16.5" customHeight="1" x14ac:dyDescent="0.2">
      <c r="A246" s="17">
        <v>194</v>
      </c>
      <c r="B246" s="18" t="s">
        <v>215</v>
      </c>
      <c r="C246" s="19">
        <f>'2024-25'!C246+'2025-26'!C246</f>
        <v>160.11000000000001</v>
      </c>
      <c r="D246" s="19">
        <f>'2024-25'!D246+'2025-26'!D246</f>
        <v>0</v>
      </c>
      <c r="E246" s="20">
        <f t="shared" si="149"/>
        <v>160.11000000000001</v>
      </c>
      <c r="F246" s="19">
        <f>'2024-25'!F246+'2025-26'!F246</f>
        <v>20.309999999999999</v>
      </c>
      <c r="G246" s="19">
        <f>'2024-25'!G246+'2025-26'!G246</f>
        <v>23.4</v>
      </c>
      <c r="H246" s="19">
        <f>'2024-25'!H246+'2025-26'!H246</f>
        <v>13.799999999999999</v>
      </c>
      <c r="I246" s="19">
        <f>'2024-25'!I246+'2025-26'!I246</f>
        <v>9</v>
      </c>
      <c r="J246" s="19">
        <f>'2024-25'!J246+'2025-26'!J246</f>
        <v>13.799999999999999</v>
      </c>
      <c r="K246" s="19">
        <f>'2024-25'!K246+'2025-26'!K246</f>
        <v>9</v>
      </c>
      <c r="L246" s="19">
        <f>'2024-25'!L246+'2025-26'!L246</f>
        <v>11.4</v>
      </c>
      <c r="M246" s="19">
        <f>'2024-25'!M246+'2025-26'!M246</f>
        <v>18.600000000000001</v>
      </c>
      <c r="N246" s="19">
        <f>'2024-25'!N246+'2025-26'!N246</f>
        <v>9</v>
      </c>
      <c r="O246" s="19">
        <f>'2024-25'!O246+'2025-26'!O246</f>
        <v>11.4</v>
      </c>
      <c r="P246" s="19">
        <f>'2024-25'!P246+'2025-26'!P246</f>
        <v>9</v>
      </c>
      <c r="Q246" s="19">
        <f>'2024-25'!Q246+'2025-26'!Q246</f>
        <v>11.4</v>
      </c>
      <c r="R246" s="20">
        <f t="shared" si="150"/>
        <v>160.11000000000001</v>
      </c>
      <c r="S246" s="19"/>
      <c r="T246" s="10"/>
      <c r="U246" s="10"/>
      <c r="V246" s="10"/>
      <c r="W246" s="10"/>
      <c r="X246" s="19">
        <f t="shared" si="151"/>
        <v>0</v>
      </c>
      <c r="Y246" s="10"/>
      <c r="Z246" s="10"/>
    </row>
    <row r="247" spans="1:26" ht="16.5" customHeight="1" x14ac:dyDescent="0.2">
      <c r="A247" s="14"/>
      <c r="B247" s="15" t="s">
        <v>268</v>
      </c>
      <c r="C247" s="16">
        <f t="shared" ref="C247:R247" si="152">C248+C249+C250</f>
        <v>901</v>
      </c>
      <c r="D247" s="16">
        <f t="shared" si="152"/>
        <v>0</v>
      </c>
      <c r="E247" s="16">
        <f t="shared" si="152"/>
        <v>901</v>
      </c>
      <c r="F247" s="16">
        <f t="shared" si="152"/>
        <v>742.62</v>
      </c>
      <c r="G247" s="16">
        <f t="shared" si="152"/>
        <v>31.553999999999998</v>
      </c>
      <c r="H247" s="16">
        <f t="shared" si="152"/>
        <v>18.148</v>
      </c>
      <c r="I247" s="16">
        <f t="shared" si="152"/>
        <v>6.06</v>
      </c>
      <c r="J247" s="16">
        <f t="shared" si="152"/>
        <v>15.548</v>
      </c>
      <c r="K247" s="16">
        <f t="shared" si="152"/>
        <v>10.256</v>
      </c>
      <c r="L247" s="16">
        <f t="shared" si="152"/>
        <v>12.102</v>
      </c>
      <c r="M247" s="16">
        <f t="shared" si="152"/>
        <v>23.928000000000001</v>
      </c>
      <c r="N247" s="16">
        <f t="shared" si="152"/>
        <v>9.66</v>
      </c>
      <c r="O247" s="16">
        <f t="shared" si="152"/>
        <v>10.416</v>
      </c>
      <c r="P247" s="16">
        <f t="shared" si="152"/>
        <v>12.167999999999999</v>
      </c>
      <c r="Q247" s="16">
        <f t="shared" si="152"/>
        <v>8.5399999999999991</v>
      </c>
      <c r="R247" s="16">
        <f t="shared" si="152"/>
        <v>900.99999999999989</v>
      </c>
      <c r="S247" s="16"/>
      <c r="T247" s="10"/>
      <c r="U247" s="10"/>
      <c r="V247" s="10"/>
      <c r="W247" s="10"/>
      <c r="X247" s="16">
        <f>X248+X249+X250</f>
        <v>0</v>
      </c>
      <c r="Y247" s="10"/>
      <c r="Z247" s="10"/>
    </row>
    <row r="248" spans="1:26" ht="16.5" customHeight="1" x14ac:dyDescent="0.2">
      <c r="A248" s="17">
        <v>195</v>
      </c>
      <c r="B248" s="18" t="s">
        <v>269</v>
      </c>
      <c r="C248" s="19">
        <f>'2024-25'!C248+'2025-26'!C248</f>
        <v>657.5</v>
      </c>
      <c r="D248" s="19">
        <f>'2024-25'!D248+'2025-26'!D248</f>
        <v>0</v>
      </c>
      <c r="E248" s="20">
        <f t="shared" ref="E248:E253" si="153">C248+D248</f>
        <v>657.5</v>
      </c>
      <c r="F248" s="19">
        <f>'2024-25'!F248+'2025-26'!F248</f>
        <v>499.12</v>
      </c>
      <c r="G248" s="19">
        <f>'2024-25'!G248+'2025-26'!G248</f>
        <v>31.553999999999998</v>
      </c>
      <c r="H248" s="19">
        <f>'2024-25'!H248+'2025-26'!H248</f>
        <v>18.148</v>
      </c>
      <c r="I248" s="19">
        <f>'2024-25'!I248+'2025-26'!I248</f>
        <v>6.06</v>
      </c>
      <c r="J248" s="19">
        <f>'2024-25'!J248+'2025-26'!J248</f>
        <v>15.548</v>
      </c>
      <c r="K248" s="19">
        <f>'2024-25'!K248+'2025-26'!K248</f>
        <v>10.256</v>
      </c>
      <c r="L248" s="19">
        <f>'2024-25'!L248+'2025-26'!L248</f>
        <v>12.102</v>
      </c>
      <c r="M248" s="19">
        <f>'2024-25'!M248+'2025-26'!M248</f>
        <v>23.928000000000001</v>
      </c>
      <c r="N248" s="19">
        <f>'2024-25'!N248+'2025-26'!N248</f>
        <v>9.66</v>
      </c>
      <c r="O248" s="19">
        <f>'2024-25'!O248+'2025-26'!O248</f>
        <v>10.416</v>
      </c>
      <c r="P248" s="19">
        <f>'2024-25'!P248+'2025-26'!P248</f>
        <v>12.167999999999999</v>
      </c>
      <c r="Q248" s="19">
        <f>'2024-25'!Q248+'2025-26'!Q248</f>
        <v>8.5399999999999991</v>
      </c>
      <c r="R248" s="20">
        <f t="shared" ref="R248:R253" si="154">SUM(F248:Q248)</f>
        <v>657.49999999999989</v>
      </c>
      <c r="S248" s="19"/>
      <c r="T248" s="10"/>
      <c r="U248" s="10"/>
      <c r="V248" s="10"/>
      <c r="W248" s="10"/>
      <c r="X248" s="19">
        <f t="shared" ref="X248:X253" si="155">E248-R248</f>
        <v>0</v>
      </c>
      <c r="Y248" s="10"/>
      <c r="Z248" s="10"/>
    </row>
    <row r="249" spans="1:26" ht="16.5" customHeight="1" x14ac:dyDescent="0.2">
      <c r="A249" s="17">
        <v>196</v>
      </c>
      <c r="B249" s="18" t="s">
        <v>271</v>
      </c>
      <c r="C249" s="19">
        <f>'2024-25'!C249+'2025-26'!C249</f>
        <v>243.5</v>
      </c>
      <c r="D249" s="19">
        <f>'2024-25'!D249+'2025-26'!D249</f>
        <v>0</v>
      </c>
      <c r="E249" s="20">
        <f t="shared" si="153"/>
        <v>243.5</v>
      </c>
      <c r="F249" s="19">
        <f>'2024-25'!F249+'2025-26'!F249</f>
        <v>243.5</v>
      </c>
      <c r="G249" s="19">
        <f>'2024-25'!G249+'2025-26'!G249</f>
        <v>0</v>
      </c>
      <c r="H249" s="19">
        <f>'2024-25'!H249+'2025-26'!H249</f>
        <v>0</v>
      </c>
      <c r="I249" s="19">
        <f>'2024-25'!I249+'2025-26'!I249</f>
        <v>0</v>
      </c>
      <c r="J249" s="19">
        <f>'2024-25'!J249+'2025-26'!J249</f>
        <v>0</v>
      </c>
      <c r="K249" s="19">
        <f>'2024-25'!K249+'2025-26'!K249</f>
        <v>0</v>
      </c>
      <c r="L249" s="19">
        <f>'2024-25'!L249+'2025-26'!L249</f>
        <v>0</v>
      </c>
      <c r="M249" s="19">
        <f>'2024-25'!M249+'2025-26'!M249</f>
        <v>0</v>
      </c>
      <c r="N249" s="19">
        <f>'2024-25'!N249+'2025-26'!N249</f>
        <v>0</v>
      </c>
      <c r="O249" s="19">
        <f>'2024-25'!O249+'2025-26'!O249</f>
        <v>0</v>
      </c>
      <c r="P249" s="19">
        <f>'2024-25'!P249+'2025-26'!P249</f>
        <v>0</v>
      </c>
      <c r="Q249" s="19">
        <f>'2024-25'!Q249+'2025-26'!Q249</f>
        <v>0</v>
      </c>
      <c r="R249" s="20">
        <f t="shared" si="154"/>
        <v>243.5</v>
      </c>
      <c r="S249" s="19"/>
      <c r="T249" s="10"/>
      <c r="U249" s="10"/>
      <c r="V249" s="10"/>
      <c r="W249" s="10"/>
      <c r="X249" s="19">
        <f t="shared" si="155"/>
        <v>0</v>
      </c>
      <c r="Y249" s="10"/>
      <c r="Z249" s="10"/>
    </row>
    <row r="250" spans="1:26" ht="16.5" customHeight="1" x14ac:dyDescent="0.2">
      <c r="A250" s="17">
        <v>197</v>
      </c>
      <c r="B250" s="18" t="s">
        <v>272</v>
      </c>
      <c r="C250" s="19">
        <f>'2024-25'!C250+'2025-26'!C250</f>
        <v>0</v>
      </c>
      <c r="D250" s="19">
        <f>'2024-25'!D250+'2025-26'!D250</f>
        <v>0</v>
      </c>
      <c r="E250" s="20">
        <f t="shared" si="153"/>
        <v>0</v>
      </c>
      <c r="F250" s="19">
        <f>'2024-25'!F250+'2025-26'!F250</f>
        <v>0</v>
      </c>
      <c r="G250" s="19">
        <f>'2024-25'!G250+'2025-26'!G250</f>
        <v>0</v>
      </c>
      <c r="H250" s="19">
        <f>'2024-25'!H250+'2025-26'!H250</f>
        <v>0</v>
      </c>
      <c r="I250" s="19">
        <f>'2024-25'!I250+'2025-26'!I250</f>
        <v>0</v>
      </c>
      <c r="J250" s="19">
        <f>'2024-25'!J250+'2025-26'!J250</f>
        <v>0</v>
      </c>
      <c r="K250" s="19">
        <f>'2024-25'!K250+'2025-26'!K250</f>
        <v>0</v>
      </c>
      <c r="L250" s="19">
        <f>'2024-25'!L250+'2025-26'!L250</f>
        <v>0</v>
      </c>
      <c r="M250" s="19">
        <f>'2024-25'!M250+'2025-26'!M250</f>
        <v>0</v>
      </c>
      <c r="N250" s="19">
        <f>'2024-25'!N250+'2025-26'!N250</f>
        <v>0</v>
      </c>
      <c r="O250" s="19">
        <f>'2024-25'!O250+'2025-26'!O250</f>
        <v>0</v>
      </c>
      <c r="P250" s="19">
        <f>'2024-25'!P250+'2025-26'!P250</f>
        <v>0</v>
      </c>
      <c r="Q250" s="19">
        <f>'2024-25'!Q250+'2025-26'!Q250</f>
        <v>0</v>
      </c>
      <c r="R250" s="20">
        <f t="shared" si="154"/>
        <v>0</v>
      </c>
      <c r="S250" s="19"/>
      <c r="T250" s="10"/>
      <c r="U250" s="10"/>
      <c r="V250" s="10"/>
      <c r="W250" s="10"/>
      <c r="X250" s="19">
        <f t="shared" si="155"/>
        <v>0</v>
      </c>
      <c r="Y250" s="10"/>
      <c r="Z250" s="10"/>
    </row>
    <row r="251" spans="1:26" ht="16.5" customHeight="1" x14ac:dyDescent="0.2">
      <c r="A251" s="14">
        <v>198</v>
      </c>
      <c r="B251" s="15" t="s">
        <v>218</v>
      </c>
      <c r="C251" s="16">
        <f>'2024-25'!C251+'2025-26'!C251</f>
        <v>0</v>
      </c>
      <c r="D251" s="16">
        <f>'2024-25'!D251+'2025-26'!D251</f>
        <v>0</v>
      </c>
      <c r="E251" s="16">
        <f t="shared" si="153"/>
        <v>0</v>
      </c>
      <c r="F251" s="16">
        <f>'2024-25'!F251+'2025-26'!F251</f>
        <v>0</v>
      </c>
      <c r="G251" s="16">
        <f>'2024-25'!G251+'2025-26'!G251</f>
        <v>0</v>
      </c>
      <c r="H251" s="16">
        <f>'2024-25'!H251+'2025-26'!H251</f>
        <v>0</v>
      </c>
      <c r="I251" s="16">
        <f>'2024-25'!I251+'2025-26'!I251</f>
        <v>0</v>
      </c>
      <c r="J251" s="16">
        <f>'2024-25'!J251+'2025-26'!J251</f>
        <v>0</v>
      </c>
      <c r="K251" s="16">
        <f>'2024-25'!K251+'2025-26'!K251</f>
        <v>0</v>
      </c>
      <c r="L251" s="16">
        <f>'2024-25'!L251+'2025-26'!L251</f>
        <v>0</v>
      </c>
      <c r="M251" s="16">
        <f>'2024-25'!M251+'2025-26'!M251</f>
        <v>0</v>
      </c>
      <c r="N251" s="16">
        <f>'2024-25'!N251+'2025-26'!N251</f>
        <v>0</v>
      </c>
      <c r="O251" s="16">
        <f>'2024-25'!O251+'2025-26'!O251</f>
        <v>0</v>
      </c>
      <c r="P251" s="16">
        <f>'2024-25'!P251+'2025-26'!P251</f>
        <v>0</v>
      </c>
      <c r="Q251" s="16">
        <f>'2024-25'!Q251+'2025-26'!Q251</f>
        <v>0</v>
      </c>
      <c r="R251" s="16">
        <f t="shared" si="154"/>
        <v>0</v>
      </c>
      <c r="S251" s="16"/>
      <c r="T251" s="10"/>
      <c r="U251" s="10"/>
      <c r="V251" s="10"/>
      <c r="W251" s="10"/>
      <c r="X251" s="16">
        <f t="shared" si="155"/>
        <v>0</v>
      </c>
      <c r="Y251" s="10"/>
      <c r="Z251" s="10"/>
    </row>
    <row r="252" spans="1:26" ht="16.5" customHeight="1" x14ac:dyDescent="0.2">
      <c r="A252" s="14">
        <v>199</v>
      </c>
      <c r="B252" s="15" t="s">
        <v>219</v>
      </c>
      <c r="C252" s="16">
        <f>'2024-25'!C252+'2025-26'!C252</f>
        <v>2178.1999999999998</v>
      </c>
      <c r="D252" s="16">
        <f>'2024-25'!D252+'2025-26'!D252</f>
        <v>0</v>
      </c>
      <c r="E252" s="16">
        <f t="shared" si="153"/>
        <v>2178.1999999999998</v>
      </c>
      <c r="F252" s="16">
        <f>'2024-25'!F252+'2025-26'!F252</f>
        <v>0</v>
      </c>
      <c r="G252" s="49">
        <f>'2024-25'!G252+'2025-26'!G252</f>
        <v>372.4</v>
      </c>
      <c r="H252" s="50">
        <f>'2024-25'!H252+'2025-26'!H252</f>
        <v>275</v>
      </c>
      <c r="I252" s="50">
        <f>'2024-25'!I252+'2025-26'!I252</f>
        <v>94.8</v>
      </c>
      <c r="J252" s="50">
        <f>'2024-25'!J252+'2025-26'!J252</f>
        <v>140.5</v>
      </c>
      <c r="K252" s="50">
        <f>'2024-25'!K252+'2025-26'!K252</f>
        <v>88.2</v>
      </c>
      <c r="L252" s="50">
        <f>'2024-25'!L252+'2025-26'!L252</f>
        <v>185.9</v>
      </c>
      <c r="M252" s="50">
        <f>'2024-25'!M252+'2025-26'!M252</f>
        <v>337.4</v>
      </c>
      <c r="N252" s="50">
        <f>'2024-25'!N252+'2025-26'!N252</f>
        <v>148.9</v>
      </c>
      <c r="O252" s="50">
        <f>'2024-25'!O252+'2025-26'!O252</f>
        <v>158.4</v>
      </c>
      <c r="P252" s="50">
        <f>'2024-25'!P252+'2025-26'!P252</f>
        <v>201.1</v>
      </c>
      <c r="Q252" s="50">
        <f>'2024-25'!Q252+'2025-26'!Q252</f>
        <v>175.6</v>
      </c>
      <c r="R252" s="16">
        <f t="shared" si="154"/>
        <v>2178.1999999999998</v>
      </c>
      <c r="S252" s="51"/>
      <c r="T252" s="10"/>
      <c r="U252" s="10"/>
      <c r="V252" s="10"/>
      <c r="W252" s="10"/>
      <c r="X252" s="16">
        <f t="shared" si="155"/>
        <v>0</v>
      </c>
      <c r="Y252" s="10"/>
      <c r="Z252" s="10"/>
    </row>
    <row r="253" spans="1:26" ht="16.5" customHeight="1" x14ac:dyDescent="0.2">
      <c r="A253" s="14">
        <v>200</v>
      </c>
      <c r="B253" s="15" t="s">
        <v>274</v>
      </c>
      <c r="C253" s="16">
        <f>'2024-25'!C253+'2025-26'!C253</f>
        <v>47.86</v>
      </c>
      <c r="D253" s="16">
        <f>'2024-25'!D253+'2025-26'!D253</f>
        <v>0</v>
      </c>
      <c r="E253" s="16">
        <f t="shared" si="153"/>
        <v>47.86</v>
      </c>
      <c r="F253" s="16">
        <f>'2024-25'!F253+'2025-26'!F253</f>
        <v>26</v>
      </c>
      <c r="G253" s="16">
        <f>'2024-25'!G253+'2025-26'!G253</f>
        <v>1.988</v>
      </c>
      <c r="H253" s="16">
        <f>'2024-25'!H253+'2025-26'!H253</f>
        <v>1.988</v>
      </c>
      <c r="I253" s="16">
        <f>'2024-25'!I253+'2025-26'!I253</f>
        <v>1.988</v>
      </c>
      <c r="J253" s="16">
        <f>'2024-25'!J253+'2025-26'!J253</f>
        <v>1.988</v>
      </c>
      <c r="K253" s="16">
        <f>'2024-25'!K253+'2025-26'!K253</f>
        <v>1.988</v>
      </c>
      <c r="L253" s="16">
        <f>'2024-25'!L253+'2025-26'!L253</f>
        <v>1.988</v>
      </c>
      <c r="M253" s="16">
        <f>'2024-25'!M253+'2025-26'!M253</f>
        <v>1.988</v>
      </c>
      <c r="N253" s="16">
        <f>'2024-25'!N253+'2025-26'!N253</f>
        <v>1.988</v>
      </c>
      <c r="O253" s="16">
        <f>'2024-25'!O253+'2025-26'!O253</f>
        <v>1.988</v>
      </c>
      <c r="P253" s="16">
        <f>'2024-25'!P253+'2025-26'!P253</f>
        <v>1.988</v>
      </c>
      <c r="Q253" s="16">
        <f>'2024-25'!Q253+'2025-26'!Q253</f>
        <v>1.988</v>
      </c>
      <c r="R253" s="16">
        <f t="shared" si="154"/>
        <v>47.867999999999995</v>
      </c>
      <c r="S253" s="16"/>
      <c r="T253" s="10"/>
      <c r="U253" s="10"/>
      <c r="V253" s="10"/>
      <c r="W253" s="10"/>
      <c r="X253" s="16">
        <f t="shared" si="155"/>
        <v>-7.9999999999955662E-3</v>
      </c>
      <c r="Y253" s="10"/>
      <c r="Z253" s="10"/>
    </row>
    <row r="254" spans="1:26" ht="16.5" customHeight="1" x14ac:dyDescent="0.25">
      <c r="A254" s="52"/>
      <c r="B254" s="2"/>
      <c r="C254" s="3"/>
      <c r="D254" s="3"/>
      <c r="E254" s="3"/>
      <c r="F254" s="3"/>
      <c r="G254" s="3"/>
      <c r="H254" s="3"/>
      <c r="I254" s="3"/>
      <c r="J254" s="3"/>
      <c r="K254" s="3"/>
      <c r="L254" s="3"/>
      <c r="M254" s="3"/>
      <c r="N254" s="3"/>
      <c r="O254" s="3"/>
      <c r="P254" s="3"/>
      <c r="Q254" s="3"/>
      <c r="R254" s="3"/>
      <c r="S254" s="3"/>
      <c r="T254" s="2"/>
      <c r="U254" s="2"/>
      <c r="V254" s="2"/>
      <c r="W254" s="2"/>
      <c r="X254" s="3"/>
      <c r="Y254" s="2"/>
      <c r="Z254" s="2"/>
    </row>
    <row r="255" spans="1:26" ht="16.5" customHeight="1" x14ac:dyDescent="0.25">
      <c r="A255" s="52"/>
      <c r="B255" s="2"/>
      <c r="C255" s="3"/>
      <c r="D255" s="3"/>
      <c r="E255" s="3"/>
      <c r="F255" s="3"/>
      <c r="G255" s="3"/>
      <c r="H255" s="3"/>
      <c r="I255" s="3"/>
      <c r="J255" s="3"/>
      <c r="K255" s="3"/>
      <c r="L255" s="3"/>
      <c r="M255" s="3"/>
      <c r="N255" s="3"/>
      <c r="O255" s="3"/>
      <c r="P255" s="3"/>
      <c r="Q255" s="3"/>
      <c r="R255" s="3"/>
      <c r="S255" s="3"/>
      <c r="T255" s="2"/>
      <c r="U255" s="2"/>
      <c r="V255" s="2"/>
      <c r="W255" s="2"/>
      <c r="X255" s="3"/>
      <c r="Y255" s="2"/>
      <c r="Z255" s="2"/>
    </row>
    <row r="256" spans="1:26" ht="16.5" customHeight="1" x14ac:dyDescent="0.25">
      <c r="A256" s="52"/>
      <c r="B256" s="2"/>
      <c r="C256" s="3"/>
      <c r="D256" s="3"/>
      <c r="E256" s="3"/>
      <c r="F256" s="3"/>
      <c r="G256" s="3"/>
      <c r="H256" s="3"/>
      <c r="I256" s="3"/>
      <c r="J256" s="3"/>
      <c r="K256" s="3"/>
      <c r="L256" s="3"/>
      <c r="M256" s="3"/>
      <c r="N256" s="3"/>
      <c r="O256" s="3"/>
      <c r="P256" s="3"/>
      <c r="Q256" s="3"/>
      <c r="R256" s="3"/>
      <c r="S256" s="3"/>
      <c r="T256" s="2"/>
      <c r="U256" s="2"/>
      <c r="V256" s="2"/>
      <c r="W256" s="2"/>
      <c r="X256" s="3"/>
      <c r="Y256" s="2"/>
      <c r="Z256" s="2"/>
    </row>
    <row r="257" spans="1:26" ht="16.5" customHeight="1" x14ac:dyDescent="0.25">
      <c r="A257" s="52"/>
      <c r="B257" s="2"/>
      <c r="C257" s="3"/>
      <c r="D257" s="3"/>
      <c r="E257" s="3"/>
      <c r="F257" s="3"/>
      <c r="G257" s="3"/>
      <c r="H257" s="3"/>
      <c r="I257" s="3"/>
      <c r="J257" s="3"/>
      <c r="K257" s="3"/>
      <c r="L257" s="3"/>
      <c r="M257" s="3"/>
      <c r="N257" s="3"/>
      <c r="O257" s="3"/>
      <c r="P257" s="3"/>
      <c r="Q257" s="3"/>
      <c r="R257" s="3"/>
      <c r="S257" s="3"/>
      <c r="T257" s="2"/>
      <c r="U257" s="2"/>
      <c r="V257" s="2"/>
      <c r="W257" s="2"/>
      <c r="X257" s="3"/>
      <c r="Y257" s="2"/>
      <c r="Z257" s="2"/>
    </row>
    <row r="258" spans="1:26" ht="16.5" customHeight="1" x14ac:dyDescent="0.25">
      <c r="A258" s="52"/>
      <c r="B258" s="2"/>
      <c r="C258" s="3"/>
      <c r="D258" s="3"/>
      <c r="E258" s="3"/>
      <c r="F258" s="3"/>
      <c r="G258" s="3"/>
      <c r="H258" s="3"/>
      <c r="I258" s="3"/>
      <c r="J258" s="3"/>
      <c r="K258" s="3"/>
      <c r="L258" s="3"/>
      <c r="M258" s="3"/>
      <c r="N258" s="3"/>
      <c r="O258" s="3"/>
      <c r="P258" s="3"/>
      <c r="Q258" s="3"/>
      <c r="R258" s="3"/>
      <c r="S258" s="3"/>
      <c r="T258" s="2"/>
      <c r="U258" s="2"/>
      <c r="V258" s="2"/>
      <c r="W258" s="2"/>
      <c r="X258" s="3"/>
      <c r="Y258" s="2"/>
      <c r="Z258" s="2"/>
    </row>
    <row r="259" spans="1:26" ht="16.5" customHeight="1" x14ac:dyDescent="0.25">
      <c r="A259" s="52"/>
      <c r="B259" s="2"/>
      <c r="C259" s="3"/>
      <c r="D259" s="3"/>
      <c r="E259" s="3"/>
      <c r="F259" s="3"/>
      <c r="G259" s="3"/>
      <c r="H259" s="3"/>
      <c r="I259" s="3"/>
      <c r="J259" s="3"/>
      <c r="K259" s="3"/>
      <c r="L259" s="3"/>
      <c r="M259" s="3"/>
      <c r="N259" s="3"/>
      <c r="O259" s="3"/>
      <c r="P259" s="3"/>
      <c r="Q259" s="3"/>
      <c r="R259" s="3"/>
      <c r="S259" s="3"/>
      <c r="T259" s="2"/>
      <c r="U259" s="2"/>
      <c r="V259" s="2"/>
      <c r="W259" s="2"/>
      <c r="X259" s="3"/>
      <c r="Y259" s="2"/>
      <c r="Z259" s="2"/>
    </row>
    <row r="260" spans="1:26" ht="16.5" customHeight="1" x14ac:dyDescent="0.25">
      <c r="A260" s="52"/>
      <c r="B260" s="2"/>
      <c r="C260" s="3"/>
      <c r="D260" s="3"/>
      <c r="E260" s="3"/>
      <c r="F260" s="3"/>
      <c r="G260" s="3"/>
      <c r="H260" s="3"/>
      <c r="I260" s="3"/>
      <c r="J260" s="3"/>
      <c r="K260" s="3"/>
      <c r="L260" s="3"/>
      <c r="M260" s="3"/>
      <c r="N260" s="3"/>
      <c r="O260" s="3"/>
      <c r="P260" s="3"/>
      <c r="Q260" s="3"/>
      <c r="R260" s="3"/>
      <c r="S260" s="3"/>
      <c r="T260" s="2"/>
      <c r="U260" s="2"/>
      <c r="V260" s="2"/>
      <c r="W260" s="2"/>
      <c r="X260" s="3"/>
      <c r="Y260" s="2"/>
      <c r="Z260" s="2"/>
    </row>
    <row r="261" spans="1:26" ht="16.5" customHeight="1" x14ac:dyDescent="0.25">
      <c r="A261" s="52"/>
      <c r="B261" s="2"/>
      <c r="C261" s="3"/>
      <c r="D261" s="3"/>
      <c r="E261" s="3"/>
      <c r="F261" s="3"/>
      <c r="G261" s="3"/>
      <c r="H261" s="3"/>
      <c r="I261" s="3"/>
      <c r="J261" s="3"/>
      <c r="K261" s="3"/>
      <c r="L261" s="3"/>
      <c r="M261" s="3"/>
      <c r="N261" s="3"/>
      <c r="O261" s="3"/>
      <c r="P261" s="3"/>
      <c r="Q261" s="3"/>
      <c r="R261" s="3"/>
      <c r="S261" s="3"/>
      <c r="T261" s="2"/>
      <c r="U261" s="2"/>
      <c r="V261" s="2"/>
      <c r="W261" s="2"/>
      <c r="X261" s="3"/>
      <c r="Y261" s="2"/>
      <c r="Z261" s="2"/>
    </row>
    <row r="262" spans="1:26" ht="16.5" customHeight="1" x14ac:dyDescent="0.25">
      <c r="A262" s="52"/>
      <c r="B262" s="2"/>
      <c r="C262" s="3"/>
      <c r="D262" s="3"/>
      <c r="E262" s="3"/>
      <c r="F262" s="3"/>
      <c r="G262" s="3"/>
      <c r="H262" s="3"/>
      <c r="I262" s="3"/>
      <c r="J262" s="3"/>
      <c r="K262" s="3"/>
      <c r="L262" s="3"/>
      <c r="M262" s="3"/>
      <c r="N262" s="3"/>
      <c r="O262" s="3"/>
      <c r="P262" s="3"/>
      <c r="Q262" s="3"/>
      <c r="R262" s="3"/>
      <c r="S262" s="3"/>
      <c r="T262" s="2"/>
      <c r="U262" s="2"/>
      <c r="V262" s="2"/>
      <c r="W262" s="2"/>
      <c r="X262" s="3"/>
      <c r="Y262" s="2"/>
      <c r="Z262" s="2"/>
    </row>
    <row r="263" spans="1:26" ht="16.5" customHeight="1" x14ac:dyDescent="0.25">
      <c r="A263" s="52"/>
      <c r="B263" s="2"/>
      <c r="C263" s="3"/>
      <c r="D263" s="3"/>
      <c r="E263" s="3"/>
      <c r="F263" s="3"/>
      <c r="G263" s="3"/>
      <c r="H263" s="3"/>
      <c r="I263" s="3"/>
      <c r="J263" s="3"/>
      <c r="K263" s="3"/>
      <c r="L263" s="3"/>
      <c r="M263" s="3"/>
      <c r="N263" s="3"/>
      <c r="O263" s="3"/>
      <c r="P263" s="3"/>
      <c r="Q263" s="3"/>
      <c r="R263" s="3"/>
      <c r="S263" s="3"/>
      <c r="T263" s="2"/>
      <c r="U263" s="2"/>
      <c r="V263" s="2"/>
      <c r="W263" s="2"/>
      <c r="X263" s="3"/>
      <c r="Y263" s="2"/>
      <c r="Z263" s="2"/>
    </row>
    <row r="264" spans="1:26" ht="16.5" customHeight="1" x14ac:dyDescent="0.25">
      <c r="A264" s="52"/>
      <c r="B264" s="2"/>
      <c r="C264" s="3"/>
      <c r="D264" s="3"/>
      <c r="E264" s="3"/>
      <c r="F264" s="3"/>
      <c r="G264" s="3"/>
      <c r="H264" s="3"/>
      <c r="I264" s="3"/>
      <c r="J264" s="3"/>
      <c r="K264" s="3"/>
      <c r="L264" s="3"/>
      <c r="M264" s="3"/>
      <c r="N264" s="3"/>
      <c r="O264" s="3"/>
      <c r="P264" s="3"/>
      <c r="Q264" s="3"/>
      <c r="R264" s="3"/>
      <c r="S264" s="3"/>
      <c r="T264" s="2"/>
      <c r="U264" s="2"/>
      <c r="V264" s="2"/>
      <c r="W264" s="2"/>
      <c r="X264" s="3"/>
      <c r="Y264" s="2"/>
      <c r="Z264" s="2"/>
    </row>
    <row r="265" spans="1:26" ht="16.5" customHeight="1" x14ac:dyDescent="0.25">
      <c r="A265" s="52"/>
      <c r="B265" s="2"/>
      <c r="C265" s="3"/>
      <c r="D265" s="3"/>
      <c r="E265" s="3"/>
      <c r="F265" s="3"/>
      <c r="G265" s="3"/>
      <c r="H265" s="3"/>
      <c r="I265" s="3"/>
      <c r="J265" s="3"/>
      <c r="K265" s="3"/>
      <c r="L265" s="3"/>
      <c r="M265" s="3"/>
      <c r="N265" s="3"/>
      <c r="O265" s="3"/>
      <c r="P265" s="3"/>
      <c r="Q265" s="3"/>
      <c r="R265" s="3"/>
      <c r="S265" s="3"/>
      <c r="T265" s="2"/>
      <c r="U265" s="2"/>
      <c r="V265" s="2"/>
      <c r="W265" s="2"/>
      <c r="X265" s="3"/>
      <c r="Y265" s="2"/>
      <c r="Z265" s="2"/>
    </row>
    <row r="266" spans="1:26" ht="16.5" customHeight="1" x14ac:dyDescent="0.25">
      <c r="A266" s="52"/>
      <c r="B266" s="2"/>
      <c r="C266" s="3"/>
      <c r="D266" s="3"/>
      <c r="E266" s="3"/>
      <c r="F266" s="3"/>
      <c r="G266" s="3"/>
      <c r="H266" s="3"/>
      <c r="I266" s="3"/>
      <c r="J266" s="3"/>
      <c r="K266" s="3"/>
      <c r="L266" s="3"/>
      <c r="M266" s="3"/>
      <c r="N266" s="3"/>
      <c r="O266" s="3"/>
      <c r="P266" s="3"/>
      <c r="Q266" s="3"/>
      <c r="R266" s="3"/>
      <c r="S266" s="3"/>
      <c r="T266" s="2"/>
      <c r="U266" s="2"/>
      <c r="V266" s="2"/>
      <c r="W266" s="2"/>
      <c r="X266" s="3"/>
      <c r="Y266" s="2"/>
      <c r="Z266" s="2"/>
    </row>
    <row r="267" spans="1:26" ht="16.5" customHeight="1" x14ac:dyDescent="0.25">
      <c r="A267" s="52"/>
      <c r="B267" s="2"/>
      <c r="C267" s="3"/>
      <c r="D267" s="3"/>
      <c r="E267" s="3"/>
      <c r="F267" s="3"/>
      <c r="G267" s="3"/>
      <c r="H267" s="3"/>
      <c r="I267" s="3"/>
      <c r="J267" s="3"/>
      <c r="K267" s="3"/>
      <c r="L267" s="3"/>
      <c r="M267" s="3"/>
      <c r="N267" s="3"/>
      <c r="O267" s="3"/>
      <c r="P267" s="3"/>
      <c r="Q267" s="3"/>
      <c r="R267" s="3"/>
      <c r="S267" s="3"/>
      <c r="T267" s="2"/>
      <c r="U267" s="2"/>
      <c r="V267" s="2"/>
      <c r="W267" s="2"/>
      <c r="X267" s="3"/>
      <c r="Y267" s="2"/>
      <c r="Z267" s="2"/>
    </row>
    <row r="268" spans="1:26" ht="16.5" customHeight="1" x14ac:dyDescent="0.25">
      <c r="A268" s="52"/>
      <c r="B268" s="2"/>
      <c r="C268" s="3"/>
      <c r="D268" s="3"/>
      <c r="E268" s="3"/>
      <c r="F268" s="3"/>
      <c r="G268" s="3"/>
      <c r="H268" s="3"/>
      <c r="I268" s="3"/>
      <c r="J268" s="3"/>
      <c r="K268" s="3"/>
      <c r="L268" s="3"/>
      <c r="M268" s="3"/>
      <c r="N268" s="3"/>
      <c r="O268" s="3"/>
      <c r="P268" s="3"/>
      <c r="Q268" s="3"/>
      <c r="R268" s="3"/>
      <c r="S268" s="3"/>
      <c r="T268" s="2"/>
      <c r="U268" s="2"/>
      <c r="V268" s="2"/>
      <c r="W268" s="2"/>
      <c r="X268" s="3"/>
      <c r="Y268" s="2"/>
      <c r="Z268" s="2"/>
    </row>
    <row r="269" spans="1:26" ht="16.5" customHeight="1" x14ac:dyDescent="0.25">
      <c r="A269" s="52"/>
      <c r="B269" s="2"/>
      <c r="C269" s="3"/>
      <c r="D269" s="3"/>
      <c r="E269" s="3"/>
      <c r="F269" s="3"/>
      <c r="G269" s="3"/>
      <c r="H269" s="3"/>
      <c r="I269" s="3"/>
      <c r="J269" s="3"/>
      <c r="K269" s="3"/>
      <c r="L269" s="3"/>
      <c r="M269" s="3"/>
      <c r="N269" s="3"/>
      <c r="O269" s="3"/>
      <c r="P269" s="3"/>
      <c r="Q269" s="3"/>
      <c r="R269" s="3"/>
      <c r="S269" s="3"/>
      <c r="T269" s="2"/>
      <c r="U269" s="2"/>
      <c r="V269" s="2"/>
      <c r="W269" s="2"/>
      <c r="X269" s="3"/>
      <c r="Y269" s="2"/>
      <c r="Z269" s="2"/>
    </row>
    <row r="270" spans="1:26" ht="16.5" customHeight="1" x14ac:dyDescent="0.25">
      <c r="A270" s="52"/>
      <c r="B270" s="2"/>
      <c r="C270" s="3"/>
      <c r="D270" s="3"/>
      <c r="E270" s="3"/>
      <c r="F270" s="3"/>
      <c r="G270" s="3"/>
      <c r="H270" s="3"/>
      <c r="I270" s="3"/>
      <c r="J270" s="3"/>
      <c r="K270" s="3"/>
      <c r="L270" s="3"/>
      <c r="M270" s="3"/>
      <c r="N270" s="3"/>
      <c r="O270" s="3"/>
      <c r="P270" s="3"/>
      <c r="Q270" s="3"/>
      <c r="R270" s="3"/>
      <c r="S270" s="3"/>
      <c r="T270" s="2"/>
      <c r="U270" s="2"/>
      <c r="V270" s="2"/>
      <c r="W270" s="2"/>
      <c r="X270" s="3"/>
      <c r="Y270" s="2"/>
      <c r="Z270" s="2"/>
    </row>
    <row r="271" spans="1:26" ht="16.5" customHeight="1" x14ac:dyDescent="0.25">
      <c r="A271" s="52"/>
      <c r="B271" s="2"/>
      <c r="C271" s="3"/>
      <c r="D271" s="3"/>
      <c r="E271" s="3"/>
      <c r="F271" s="3"/>
      <c r="G271" s="3"/>
      <c r="H271" s="3"/>
      <c r="I271" s="3"/>
      <c r="J271" s="3"/>
      <c r="K271" s="3"/>
      <c r="L271" s="3"/>
      <c r="M271" s="3"/>
      <c r="N271" s="3"/>
      <c r="O271" s="3"/>
      <c r="P271" s="3"/>
      <c r="Q271" s="3"/>
      <c r="R271" s="3"/>
      <c r="S271" s="3"/>
      <c r="T271" s="2"/>
      <c r="U271" s="2"/>
      <c r="V271" s="2"/>
      <c r="W271" s="2"/>
      <c r="X271" s="3"/>
      <c r="Y271" s="2"/>
      <c r="Z271" s="2"/>
    </row>
    <row r="272" spans="1:26" ht="16.5" customHeight="1" x14ac:dyDescent="0.25">
      <c r="A272" s="52"/>
      <c r="B272" s="2"/>
      <c r="C272" s="3"/>
      <c r="D272" s="3"/>
      <c r="E272" s="3"/>
      <c r="F272" s="3"/>
      <c r="G272" s="3"/>
      <c r="H272" s="3"/>
      <c r="I272" s="3"/>
      <c r="J272" s="3"/>
      <c r="K272" s="3"/>
      <c r="L272" s="3"/>
      <c r="M272" s="3"/>
      <c r="N272" s="3"/>
      <c r="O272" s="3"/>
      <c r="P272" s="3"/>
      <c r="Q272" s="3"/>
      <c r="R272" s="3"/>
      <c r="S272" s="3"/>
      <c r="T272" s="2"/>
      <c r="U272" s="2"/>
      <c r="V272" s="2"/>
      <c r="W272" s="2"/>
      <c r="X272" s="3"/>
      <c r="Y272" s="2"/>
      <c r="Z272" s="2"/>
    </row>
    <row r="273" spans="1:26" ht="16.5" customHeight="1" x14ac:dyDescent="0.25">
      <c r="A273" s="52"/>
      <c r="B273" s="2"/>
      <c r="C273" s="3"/>
      <c r="D273" s="3"/>
      <c r="E273" s="3"/>
      <c r="F273" s="3"/>
      <c r="G273" s="3"/>
      <c r="H273" s="3"/>
      <c r="I273" s="3"/>
      <c r="J273" s="3"/>
      <c r="K273" s="3"/>
      <c r="L273" s="3"/>
      <c r="M273" s="3"/>
      <c r="N273" s="3"/>
      <c r="O273" s="3"/>
      <c r="P273" s="3"/>
      <c r="Q273" s="3"/>
      <c r="R273" s="3"/>
      <c r="S273" s="3"/>
      <c r="T273" s="2"/>
      <c r="U273" s="2"/>
      <c r="V273" s="2"/>
      <c r="W273" s="2"/>
      <c r="X273" s="3"/>
      <c r="Y273" s="2"/>
      <c r="Z273" s="2"/>
    </row>
    <row r="274" spans="1:26" ht="16.5" customHeight="1" x14ac:dyDescent="0.25">
      <c r="A274" s="52"/>
      <c r="B274" s="2"/>
      <c r="C274" s="3"/>
      <c r="D274" s="3"/>
      <c r="E274" s="3"/>
      <c r="F274" s="3"/>
      <c r="G274" s="3"/>
      <c r="H274" s="3"/>
      <c r="I274" s="3"/>
      <c r="J274" s="3"/>
      <c r="K274" s="3"/>
      <c r="L274" s="3"/>
      <c r="M274" s="3"/>
      <c r="N274" s="3"/>
      <c r="O274" s="3"/>
      <c r="P274" s="3"/>
      <c r="Q274" s="3"/>
      <c r="R274" s="3"/>
      <c r="S274" s="3"/>
      <c r="T274" s="2"/>
      <c r="U274" s="2"/>
      <c r="V274" s="2"/>
      <c r="W274" s="2"/>
      <c r="X274" s="3"/>
      <c r="Y274" s="2"/>
      <c r="Z274" s="2"/>
    </row>
    <row r="275" spans="1:26" ht="16.5" customHeight="1" x14ac:dyDescent="0.25">
      <c r="A275" s="52"/>
      <c r="B275" s="2"/>
      <c r="C275" s="3"/>
      <c r="D275" s="3"/>
      <c r="E275" s="3"/>
      <c r="F275" s="3"/>
      <c r="G275" s="3"/>
      <c r="H275" s="3"/>
      <c r="I275" s="3"/>
      <c r="J275" s="3"/>
      <c r="K275" s="3"/>
      <c r="L275" s="3"/>
      <c r="M275" s="3"/>
      <c r="N275" s="3"/>
      <c r="O275" s="3"/>
      <c r="P275" s="3"/>
      <c r="Q275" s="3"/>
      <c r="R275" s="3"/>
      <c r="S275" s="3"/>
      <c r="T275" s="2"/>
      <c r="U275" s="2"/>
      <c r="V275" s="2"/>
      <c r="W275" s="2"/>
      <c r="X275" s="3"/>
      <c r="Y275" s="2"/>
      <c r="Z275" s="2"/>
    </row>
    <row r="276" spans="1:26" ht="16.5" customHeight="1" x14ac:dyDescent="0.25">
      <c r="A276" s="52"/>
      <c r="B276" s="2"/>
      <c r="C276" s="3"/>
      <c r="D276" s="3"/>
      <c r="E276" s="3"/>
      <c r="F276" s="3"/>
      <c r="G276" s="3"/>
      <c r="H276" s="3"/>
      <c r="I276" s="3"/>
      <c r="J276" s="3"/>
      <c r="K276" s="3"/>
      <c r="L276" s="3"/>
      <c r="M276" s="3"/>
      <c r="N276" s="3"/>
      <c r="O276" s="3"/>
      <c r="P276" s="3"/>
      <c r="Q276" s="3"/>
      <c r="R276" s="3"/>
      <c r="S276" s="3"/>
      <c r="T276" s="2"/>
      <c r="U276" s="2"/>
      <c r="V276" s="2"/>
      <c r="W276" s="2"/>
      <c r="X276" s="3"/>
      <c r="Y276" s="2"/>
      <c r="Z276" s="2"/>
    </row>
    <row r="277" spans="1:26" ht="16.5" customHeight="1" x14ac:dyDescent="0.25">
      <c r="A277" s="52"/>
      <c r="B277" s="2"/>
      <c r="C277" s="3"/>
      <c r="D277" s="3"/>
      <c r="E277" s="3"/>
      <c r="F277" s="3"/>
      <c r="G277" s="3"/>
      <c r="H277" s="3"/>
      <c r="I277" s="3"/>
      <c r="J277" s="3"/>
      <c r="K277" s="3"/>
      <c r="L277" s="3"/>
      <c r="M277" s="3"/>
      <c r="N277" s="3"/>
      <c r="O277" s="3"/>
      <c r="P277" s="3"/>
      <c r="Q277" s="3"/>
      <c r="R277" s="3"/>
      <c r="S277" s="3"/>
      <c r="T277" s="2"/>
      <c r="U277" s="2"/>
      <c r="V277" s="2"/>
      <c r="W277" s="2"/>
      <c r="X277" s="3"/>
      <c r="Y277" s="2"/>
      <c r="Z277" s="2"/>
    </row>
    <row r="278" spans="1:26" ht="16.5" customHeight="1" x14ac:dyDescent="0.25">
      <c r="A278" s="52"/>
      <c r="B278" s="2"/>
      <c r="C278" s="3"/>
      <c r="D278" s="3"/>
      <c r="E278" s="3"/>
      <c r="F278" s="3"/>
      <c r="G278" s="3"/>
      <c r="H278" s="3"/>
      <c r="I278" s="3"/>
      <c r="J278" s="3"/>
      <c r="K278" s="3"/>
      <c r="L278" s="3"/>
      <c r="M278" s="3"/>
      <c r="N278" s="3"/>
      <c r="O278" s="3"/>
      <c r="P278" s="3"/>
      <c r="Q278" s="3"/>
      <c r="R278" s="3"/>
      <c r="S278" s="3"/>
      <c r="T278" s="2"/>
      <c r="U278" s="2"/>
      <c r="V278" s="2"/>
      <c r="W278" s="2"/>
      <c r="X278" s="3"/>
      <c r="Y278" s="2"/>
      <c r="Z278" s="2"/>
    </row>
    <row r="279" spans="1:26" ht="16.5" customHeight="1" x14ac:dyDescent="0.25">
      <c r="A279" s="52"/>
      <c r="B279" s="2"/>
      <c r="C279" s="3"/>
      <c r="D279" s="3"/>
      <c r="E279" s="3"/>
      <c r="F279" s="3"/>
      <c r="G279" s="3"/>
      <c r="H279" s="3"/>
      <c r="I279" s="3"/>
      <c r="J279" s="3"/>
      <c r="K279" s="3"/>
      <c r="L279" s="3"/>
      <c r="M279" s="3"/>
      <c r="N279" s="3"/>
      <c r="O279" s="3"/>
      <c r="P279" s="3"/>
      <c r="Q279" s="3"/>
      <c r="R279" s="3"/>
      <c r="S279" s="3"/>
      <c r="T279" s="2"/>
      <c r="U279" s="2"/>
      <c r="V279" s="2"/>
      <c r="W279" s="2"/>
      <c r="X279" s="3"/>
      <c r="Y279" s="2"/>
      <c r="Z279" s="2"/>
    </row>
    <row r="280" spans="1:26" ht="16.5" customHeight="1" x14ac:dyDescent="0.25">
      <c r="A280" s="52"/>
      <c r="B280" s="2"/>
      <c r="C280" s="3"/>
      <c r="D280" s="3"/>
      <c r="E280" s="3"/>
      <c r="F280" s="3"/>
      <c r="G280" s="3"/>
      <c r="H280" s="3"/>
      <c r="I280" s="3"/>
      <c r="J280" s="3"/>
      <c r="K280" s="3"/>
      <c r="L280" s="3"/>
      <c r="M280" s="3"/>
      <c r="N280" s="3"/>
      <c r="O280" s="3"/>
      <c r="P280" s="3"/>
      <c r="Q280" s="3"/>
      <c r="R280" s="3"/>
      <c r="S280" s="3"/>
      <c r="T280" s="2"/>
      <c r="U280" s="2"/>
      <c r="V280" s="2"/>
      <c r="W280" s="2"/>
      <c r="X280" s="3"/>
      <c r="Y280" s="2"/>
      <c r="Z280" s="2"/>
    </row>
    <row r="281" spans="1:26" ht="16.5" customHeight="1" x14ac:dyDescent="0.25">
      <c r="A281" s="52"/>
      <c r="B281" s="2"/>
      <c r="C281" s="3"/>
      <c r="D281" s="3"/>
      <c r="E281" s="3"/>
      <c r="F281" s="3"/>
      <c r="G281" s="3"/>
      <c r="H281" s="3"/>
      <c r="I281" s="3"/>
      <c r="J281" s="3"/>
      <c r="K281" s="3"/>
      <c r="L281" s="3"/>
      <c r="M281" s="3"/>
      <c r="N281" s="3"/>
      <c r="O281" s="3"/>
      <c r="P281" s="3"/>
      <c r="Q281" s="3"/>
      <c r="R281" s="3"/>
      <c r="S281" s="3"/>
      <c r="T281" s="2"/>
      <c r="U281" s="2"/>
      <c r="V281" s="2"/>
      <c r="W281" s="2"/>
      <c r="X281" s="3"/>
      <c r="Y281" s="2"/>
      <c r="Z281" s="2"/>
    </row>
    <row r="282" spans="1:26" ht="16.5" customHeight="1" x14ac:dyDescent="0.25">
      <c r="A282" s="52"/>
      <c r="B282" s="2"/>
      <c r="C282" s="3"/>
      <c r="D282" s="3"/>
      <c r="E282" s="3"/>
      <c r="F282" s="3"/>
      <c r="G282" s="3"/>
      <c r="H282" s="3"/>
      <c r="I282" s="3"/>
      <c r="J282" s="3"/>
      <c r="K282" s="3"/>
      <c r="L282" s="3"/>
      <c r="M282" s="3"/>
      <c r="N282" s="3"/>
      <c r="O282" s="3"/>
      <c r="P282" s="3"/>
      <c r="Q282" s="3"/>
      <c r="R282" s="3"/>
      <c r="S282" s="3"/>
      <c r="T282" s="2"/>
      <c r="U282" s="2"/>
      <c r="V282" s="2"/>
      <c r="W282" s="2"/>
      <c r="X282" s="3"/>
      <c r="Y282" s="2"/>
      <c r="Z282" s="2"/>
    </row>
    <row r="283" spans="1:26" ht="16.5" customHeight="1" x14ac:dyDescent="0.25">
      <c r="A283" s="52"/>
      <c r="B283" s="2"/>
      <c r="C283" s="3"/>
      <c r="D283" s="3"/>
      <c r="E283" s="3"/>
      <c r="F283" s="3"/>
      <c r="G283" s="3"/>
      <c r="H283" s="3"/>
      <c r="I283" s="3"/>
      <c r="J283" s="3"/>
      <c r="K283" s="3"/>
      <c r="L283" s="3"/>
      <c r="M283" s="3"/>
      <c r="N283" s="3"/>
      <c r="O283" s="3"/>
      <c r="P283" s="3"/>
      <c r="Q283" s="3"/>
      <c r="R283" s="3"/>
      <c r="S283" s="3"/>
      <c r="T283" s="2"/>
      <c r="U283" s="2"/>
      <c r="V283" s="2"/>
      <c r="W283" s="2"/>
      <c r="X283" s="3"/>
      <c r="Y283" s="2"/>
      <c r="Z283" s="2"/>
    </row>
    <row r="284" spans="1:26" ht="16.5" customHeight="1" x14ac:dyDescent="0.25">
      <c r="A284" s="52"/>
      <c r="B284" s="2"/>
      <c r="C284" s="3"/>
      <c r="D284" s="3"/>
      <c r="E284" s="3"/>
      <c r="F284" s="3"/>
      <c r="G284" s="3"/>
      <c r="H284" s="3"/>
      <c r="I284" s="3"/>
      <c r="J284" s="3"/>
      <c r="K284" s="3"/>
      <c r="L284" s="3"/>
      <c r="M284" s="3"/>
      <c r="N284" s="3"/>
      <c r="O284" s="3"/>
      <c r="P284" s="3"/>
      <c r="Q284" s="3"/>
      <c r="R284" s="3"/>
      <c r="S284" s="3"/>
      <c r="T284" s="2"/>
      <c r="U284" s="2"/>
      <c r="V284" s="2"/>
      <c r="W284" s="2"/>
      <c r="X284" s="3"/>
      <c r="Y284" s="2"/>
      <c r="Z284" s="2"/>
    </row>
    <row r="285" spans="1:26" ht="16.5" customHeight="1" x14ac:dyDescent="0.25">
      <c r="A285" s="52"/>
      <c r="B285" s="2"/>
      <c r="C285" s="3"/>
      <c r="D285" s="3"/>
      <c r="E285" s="3"/>
      <c r="F285" s="3"/>
      <c r="G285" s="3"/>
      <c r="H285" s="3"/>
      <c r="I285" s="3"/>
      <c r="J285" s="3"/>
      <c r="K285" s="3"/>
      <c r="L285" s="3"/>
      <c r="M285" s="3"/>
      <c r="N285" s="3"/>
      <c r="O285" s="3"/>
      <c r="P285" s="3"/>
      <c r="Q285" s="3"/>
      <c r="R285" s="3"/>
      <c r="S285" s="3"/>
      <c r="T285" s="2"/>
      <c r="U285" s="2"/>
      <c r="V285" s="2"/>
      <c r="W285" s="2"/>
      <c r="X285" s="3"/>
      <c r="Y285" s="2"/>
      <c r="Z285" s="2"/>
    </row>
    <row r="286" spans="1:26" ht="16.5" customHeight="1" x14ac:dyDescent="0.25">
      <c r="A286" s="52"/>
      <c r="B286" s="2"/>
      <c r="C286" s="3"/>
      <c r="D286" s="3"/>
      <c r="E286" s="3"/>
      <c r="F286" s="3"/>
      <c r="G286" s="3"/>
      <c r="H286" s="3"/>
      <c r="I286" s="3"/>
      <c r="J286" s="3"/>
      <c r="K286" s="3"/>
      <c r="L286" s="3"/>
      <c r="M286" s="3"/>
      <c r="N286" s="3"/>
      <c r="O286" s="3"/>
      <c r="P286" s="3"/>
      <c r="Q286" s="3"/>
      <c r="R286" s="3"/>
      <c r="S286" s="3"/>
      <c r="T286" s="2"/>
      <c r="U286" s="2"/>
      <c r="V286" s="2"/>
      <c r="W286" s="2"/>
      <c r="X286" s="3"/>
      <c r="Y286" s="2"/>
      <c r="Z286" s="2"/>
    </row>
    <row r="287" spans="1:26" ht="16.5" customHeight="1" x14ac:dyDescent="0.25">
      <c r="A287" s="52"/>
      <c r="B287" s="2"/>
      <c r="C287" s="3"/>
      <c r="D287" s="3"/>
      <c r="E287" s="3"/>
      <c r="F287" s="3"/>
      <c r="G287" s="3"/>
      <c r="H287" s="3"/>
      <c r="I287" s="3"/>
      <c r="J287" s="3"/>
      <c r="K287" s="3"/>
      <c r="L287" s="3"/>
      <c r="M287" s="3"/>
      <c r="N287" s="3"/>
      <c r="O287" s="3"/>
      <c r="P287" s="3"/>
      <c r="Q287" s="3"/>
      <c r="R287" s="3"/>
      <c r="S287" s="3"/>
      <c r="T287" s="2"/>
      <c r="U287" s="2"/>
      <c r="V287" s="2"/>
      <c r="W287" s="2"/>
      <c r="X287" s="3"/>
      <c r="Y287" s="2"/>
      <c r="Z287" s="2"/>
    </row>
    <row r="288" spans="1:26" ht="16.5" customHeight="1" x14ac:dyDescent="0.25">
      <c r="A288" s="52"/>
      <c r="B288" s="2"/>
      <c r="C288" s="3"/>
      <c r="D288" s="3"/>
      <c r="E288" s="3"/>
      <c r="F288" s="3"/>
      <c r="G288" s="3"/>
      <c r="H288" s="3"/>
      <c r="I288" s="3"/>
      <c r="J288" s="3"/>
      <c r="K288" s="3"/>
      <c r="L288" s="3"/>
      <c r="M288" s="3"/>
      <c r="N288" s="3"/>
      <c r="O288" s="3"/>
      <c r="P288" s="3"/>
      <c r="Q288" s="3"/>
      <c r="R288" s="3"/>
      <c r="S288" s="3"/>
      <c r="T288" s="2"/>
      <c r="U288" s="2"/>
      <c r="V288" s="2"/>
      <c r="W288" s="2"/>
      <c r="X288" s="3"/>
      <c r="Y288" s="2"/>
      <c r="Z288" s="2"/>
    </row>
    <row r="289" spans="1:26" ht="16.5" customHeight="1" x14ac:dyDescent="0.25">
      <c r="A289" s="52"/>
      <c r="B289" s="2"/>
      <c r="C289" s="3"/>
      <c r="D289" s="3"/>
      <c r="E289" s="3"/>
      <c r="F289" s="3"/>
      <c r="G289" s="3"/>
      <c r="H289" s="3"/>
      <c r="I289" s="3"/>
      <c r="J289" s="3"/>
      <c r="K289" s="3"/>
      <c r="L289" s="3"/>
      <c r="M289" s="3"/>
      <c r="N289" s="3"/>
      <c r="O289" s="3"/>
      <c r="P289" s="3"/>
      <c r="Q289" s="3"/>
      <c r="R289" s="3"/>
      <c r="S289" s="3"/>
      <c r="T289" s="2"/>
      <c r="U289" s="2"/>
      <c r="V289" s="2"/>
      <c r="W289" s="2"/>
      <c r="X289" s="3"/>
      <c r="Y289" s="2"/>
      <c r="Z289" s="2"/>
    </row>
    <row r="290" spans="1:26" ht="16.5" customHeight="1" x14ac:dyDescent="0.25">
      <c r="A290" s="52"/>
      <c r="B290" s="2"/>
      <c r="C290" s="3"/>
      <c r="D290" s="3"/>
      <c r="E290" s="3"/>
      <c r="F290" s="3"/>
      <c r="G290" s="3"/>
      <c r="H290" s="3"/>
      <c r="I290" s="3"/>
      <c r="J290" s="3"/>
      <c r="K290" s="3"/>
      <c r="L290" s="3"/>
      <c r="M290" s="3"/>
      <c r="N290" s="3"/>
      <c r="O290" s="3"/>
      <c r="P290" s="3"/>
      <c r="Q290" s="3"/>
      <c r="R290" s="3"/>
      <c r="S290" s="3"/>
      <c r="T290" s="2"/>
      <c r="U290" s="2"/>
      <c r="V290" s="2"/>
      <c r="W290" s="2"/>
      <c r="X290" s="3"/>
      <c r="Y290" s="2"/>
      <c r="Z290" s="2"/>
    </row>
    <row r="291" spans="1:26" ht="16.5" customHeight="1" x14ac:dyDescent="0.25">
      <c r="A291" s="52"/>
      <c r="B291" s="2"/>
      <c r="C291" s="3"/>
      <c r="D291" s="3"/>
      <c r="E291" s="3"/>
      <c r="F291" s="3"/>
      <c r="G291" s="3"/>
      <c r="H291" s="3"/>
      <c r="I291" s="3"/>
      <c r="J291" s="3"/>
      <c r="K291" s="3"/>
      <c r="L291" s="3"/>
      <c r="M291" s="3"/>
      <c r="N291" s="3"/>
      <c r="O291" s="3"/>
      <c r="P291" s="3"/>
      <c r="Q291" s="3"/>
      <c r="R291" s="3"/>
      <c r="S291" s="3"/>
      <c r="T291" s="2"/>
      <c r="U291" s="2"/>
      <c r="V291" s="2"/>
      <c r="W291" s="2"/>
      <c r="X291" s="3"/>
      <c r="Y291" s="2"/>
      <c r="Z291" s="2"/>
    </row>
    <row r="292" spans="1:26" ht="16.5" customHeight="1" x14ac:dyDescent="0.25">
      <c r="A292" s="52"/>
      <c r="B292" s="2"/>
      <c r="C292" s="3"/>
      <c r="D292" s="3"/>
      <c r="E292" s="3"/>
      <c r="F292" s="3"/>
      <c r="G292" s="3"/>
      <c r="H292" s="3"/>
      <c r="I292" s="3"/>
      <c r="J292" s="3"/>
      <c r="K292" s="3"/>
      <c r="L292" s="3"/>
      <c r="M292" s="3"/>
      <c r="N292" s="3"/>
      <c r="O292" s="3"/>
      <c r="P292" s="3"/>
      <c r="Q292" s="3"/>
      <c r="R292" s="3"/>
      <c r="S292" s="3"/>
      <c r="T292" s="2"/>
      <c r="U292" s="2"/>
      <c r="V292" s="2"/>
      <c r="W292" s="2"/>
      <c r="X292" s="3"/>
      <c r="Y292" s="2"/>
      <c r="Z292" s="2"/>
    </row>
    <row r="293" spans="1:26" ht="16.5" customHeight="1" x14ac:dyDescent="0.25">
      <c r="A293" s="52"/>
      <c r="B293" s="2"/>
      <c r="C293" s="3"/>
      <c r="D293" s="3"/>
      <c r="E293" s="3"/>
      <c r="F293" s="3"/>
      <c r="G293" s="3"/>
      <c r="H293" s="3"/>
      <c r="I293" s="3"/>
      <c r="J293" s="3"/>
      <c r="K293" s="3"/>
      <c r="L293" s="3"/>
      <c r="M293" s="3"/>
      <c r="N293" s="3"/>
      <c r="O293" s="3"/>
      <c r="P293" s="3"/>
      <c r="Q293" s="3"/>
      <c r="R293" s="3"/>
      <c r="S293" s="3"/>
      <c r="T293" s="2"/>
      <c r="U293" s="2"/>
      <c r="V293" s="2"/>
      <c r="W293" s="2"/>
      <c r="X293" s="3"/>
      <c r="Y293" s="2"/>
      <c r="Z293" s="2"/>
    </row>
    <row r="294" spans="1:26" ht="16.5" customHeight="1" x14ac:dyDescent="0.25">
      <c r="A294" s="52"/>
      <c r="B294" s="2"/>
      <c r="C294" s="3"/>
      <c r="D294" s="3"/>
      <c r="E294" s="3"/>
      <c r="F294" s="3"/>
      <c r="G294" s="3"/>
      <c r="H294" s="3"/>
      <c r="I294" s="3"/>
      <c r="J294" s="3"/>
      <c r="K294" s="3"/>
      <c r="L294" s="3"/>
      <c r="M294" s="3"/>
      <c r="N294" s="3"/>
      <c r="O294" s="3"/>
      <c r="P294" s="3"/>
      <c r="Q294" s="3"/>
      <c r="R294" s="3"/>
      <c r="S294" s="3"/>
      <c r="T294" s="2"/>
      <c r="U294" s="2"/>
      <c r="V294" s="2"/>
      <c r="W294" s="2"/>
      <c r="X294" s="3"/>
      <c r="Y294" s="2"/>
      <c r="Z294" s="2"/>
    </row>
    <row r="295" spans="1:26" ht="16.5" customHeight="1" x14ac:dyDescent="0.25">
      <c r="A295" s="52"/>
      <c r="B295" s="2"/>
      <c r="C295" s="3"/>
      <c r="D295" s="3"/>
      <c r="E295" s="3"/>
      <c r="F295" s="3"/>
      <c r="G295" s="3"/>
      <c r="H295" s="3"/>
      <c r="I295" s="3"/>
      <c r="J295" s="3"/>
      <c r="K295" s="3"/>
      <c r="L295" s="3"/>
      <c r="M295" s="3"/>
      <c r="N295" s="3"/>
      <c r="O295" s="3"/>
      <c r="P295" s="3"/>
      <c r="Q295" s="3"/>
      <c r="R295" s="3"/>
      <c r="S295" s="3"/>
      <c r="T295" s="2"/>
      <c r="U295" s="2"/>
      <c r="V295" s="2"/>
      <c r="W295" s="2"/>
      <c r="X295" s="3"/>
      <c r="Y295" s="2"/>
      <c r="Z295" s="2"/>
    </row>
    <row r="296" spans="1:26" ht="16.5" customHeight="1" x14ac:dyDescent="0.25">
      <c r="A296" s="52"/>
      <c r="B296" s="2"/>
      <c r="C296" s="3"/>
      <c r="D296" s="3"/>
      <c r="E296" s="3"/>
      <c r="F296" s="3"/>
      <c r="G296" s="3"/>
      <c r="H296" s="3"/>
      <c r="I296" s="3"/>
      <c r="J296" s="3"/>
      <c r="K296" s="3"/>
      <c r="L296" s="3"/>
      <c r="M296" s="3"/>
      <c r="N296" s="3"/>
      <c r="O296" s="3"/>
      <c r="P296" s="3"/>
      <c r="Q296" s="3"/>
      <c r="R296" s="3"/>
      <c r="S296" s="3"/>
      <c r="T296" s="2"/>
      <c r="U296" s="2"/>
      <c r="V296" s="2"/>
      <c r="W296" s="2"/>
      <c r="X296" s="3"/>
      <c r="Y296" s="2"/>
      <c r="Z296" s="2"/>
    </row>
    <row r="297" spans="1:26" ht="16.5" customHeight="1" x14ac:dyDescent="0.25">
      <c r="A297" s="52"/>
      <c r="B297" s="2"/>
      <c r="C297" s="3"/>
      <c r="D297" s="3"/>
      <c r="E297" s="3"/>
      <c r="F297" s="3"/>
      <c r="G297" s="3"/>
      <c r="H297" s="3"/>
      <c r="I297" s="3"/>
      <c r="J297" s="3"/>
      <c r="K297" s="3"/>
      <c r="L297" s="3"/>
      <c r="M297" s="3"/>
      <c r="N297" s="3"/>
      <c r="O297" s="3"/>
      <c r="P297" s="3"/>
      <c r="Q297" s="3"/>
      <c r="R297" s="3"/>
      <c r="S297" s="3"/>
      <c r="T297" s="2"/>
      <c r="U297" s="2"/>
      <c r="V297" s="2"/>
      <c r="W297" s="2"/>
      <c r="X297" s="3"/>
      <c r="Y297" s="2"/>
      <c r="Z297" s="2"/>
    </row>
    <row r="298" spans="1:26" ht="16.5" customHeight="1" x14ac:dyDescent="0.25">
      <c r="A298" s="52"/>
      <c r="B298" s="2"/>
      <c r="C298" s="3"/>
      <c r="D298" s="3"/>
      <c r="E298" s="3"/>
      <c r="F298" s="3"/>
      <c r="G298" s="3"/>
      <c r="H298" s="3"/>
      <c r="I298" s="3"/>
      <c r="J298" s="3"/>
      <c r="K298" s="3"/>
      <c r="L298" s="3"/>
      <c r="M298" s="3"/>
      <c r="N298" s="3"/>
      <c r="O298" s="3"/>
      <c r="P298" s="3"/>
      <c r="Q298" s="3"/>
      <c r="R298" s="3"/>
      <c r="S298" s="3"/>
      <c r="T298" s="2"/>
      <c r="U298" s="2"/>
      <c r="V298" s="2"/>
      <c r="W298" s="2"/>
      <c r="X298" s="3"/>
      <c r="Y298" s="2"/>
      <c r="Z298" s="2"/>
    </row>
    <row r="299" spans="1:26" ht="16.5" customHeight="1" x14ac:dyDescent="0.25">
      <c r="A299" s="52"/>
      <c r="B299" s="2"/>
      <c r="C299" s="3"/>
      <c r="D299" s="3"/>
      <c r="E299" s="3"/>
      <c r="F299" s="3"/>
      <c r="G299" s="3"/>
      <c r="H299" s="3"/>
      <c r="I299" s="3"/>
      <c r="J299" s="3"/>
      <c r="K299" s="3"/>
      <c r="L299" s="3"/>
      <c r="M299" s="3"/>
      <c r="N299" s="3"/>
      <c r="O299" s="3"/>
      <c r="P299" s="3"/>
      <c r="Q299" s="3"/>
      <c r="R299" s="3"/>
      <c r="S299" s="3"/>
      <c r="T299" s="2"/>
      <c r="U299" s="2"/>
      <c r="V299" s="2"/>
      <c r="W299" s="2"/>
      <c r="X299" s="3"/>
      <c r="Y299" s="2"/>
      <c r="Z299" s="2"/>
    </row>
    <row r="300" spans="1:26" ht="16.5" customHeight="1" x14ac:dyDescent="0.25">
      <c r="A300" s="52"/>
      <c r="B300" s="2"/>
      <c r="C300" s="3"/>
      <c r="D300" s="3"/>
      <c r="E300" s="3"/>
      <c r="F300" s="3"/>
      <c r="G300" s="3"/>
      <c r="H300" s="3"/>
      <c r="I300" s="3"/>
      <c r="J300" s="3"/>
      <c r="K300" s="3"/>
      <c r="L300" s="3"/>
      <c r="M300" s="3"/>
      <c r="N300" s="3"/>
      <c r="O300" s="3"/>
      <c r="P300" s="3"/>
      <c r="Q300" s="3"/>
      <c r="R300" s="3"/>
      <c r="S300" s="3"/>
      <c r="T300" s="2"/>
      <c r="U300" s="2"/>
      <c r="V300" s="2"/>
      <c r="W300" s="2"/>
      <c r="X300" s="3"/>
      <c r="Y300" s="2"/>
      <c r="Z300" s="2"/>
    </row>
    <row r="301" spans="1:26" ht="16.5" customHeight="1" x14ac:dyDescent="0.25">
      <c r="A301" s="52"/>
      <c r="B301" s="2"/>
      <c r="C301" s="3"/>
      <c r="D301" s="3"/>
      <c r="E301" s="3"/>
      <c r="F301" s="3"/>
      <c r="G301" s="3"/>
      <c r="H301" s="3"/>
      <c r="I301" s="3"/>
      <c r="J301" s="3"/>
      <c r="K301" s="3"/>
      <c r="L301" s="3"/>
      <c r="M301" s="3"/>
      <c r="N301" s="3"/>
      <c r="O301" s="3"/>
      <c r="P301" s="3"/>
      <c r="Q301" s="3"/>
      <c r="R301" s="3"/>
      <c r="S301" s="3"/>
      <c r="T301" s="2"/>
      <c r="U301" s="2"/>
      <c r="V301" s="2"/>
      <c r="W301" s="2"/>
      <c r="X301" s="3"/>
      <c r="Y301" s="2"/>
      <c r="Z301" s="2"/>
    </row>
    <row r="302" spans="1:26" ht="16.5" customHeight="1" x14ac:dyDescent="0.25">
      <c r="A302" s="52"/>
      <c r="B302" s="2"/>
      <c r="C302" s="3"/>
      <c r="D302" s="3"/>
      <c r="E302" s="3"/>
      <c r="F302" s="3"/>
      <c r="G302" s="3"/>
      <c r="H302" s="3"/>
      <c r="I302" s="3"/>
      <c r="J302" s="3"/>
      <c r="K302" s="3"/>
      <c r="L302" s="3"/>
      <c r="M302" s="3"/>
      <c r="N302" s="3"/>
      <c r="O302" s="3"/>
      <c r="P302" s="3"/>
      <c r="Q302" s="3"/>
      <c r="R302" s="3"/>
      <c r="S302" s="3"/>
      <c r="T302" s="2"/>
      <c r="U302" s="2"/>
      <c r="V302" s="2"/>
      <c r="W302" s="2"/>
      <c r="X302" s="3"/>
      <c r="Y302" s="2"/>
      <c r="Z302" s="2"/>
    </row>
    <row r="303" spans="1:26" ht="16.5" customHeight="1" x14ac:dyDescent="0.25">
      <c r="A303" s="52"/>
      <c r="B303" s="2"/>
      <c r="C303" s="3"/>
      <c r="D303" s="3"/>
      <c r="E303" s="3"/>
      <c r="F303" s="3"/>
      <c r="G303" s="3"/>
      <c r="H303" s="3"/>
      <c r="I303" s="3"/>
      <c r="J303" s="3"/>
      <c r="K303" s="3"/>
      <c r="L303" s="3"/>
      <c r="M303" s="3"/>
      <c r="N303" s="3"/>
      <c r="O303" s="3"/>
      <c r="P303" s="3"/>
      <c r="Q303" s="3"/>
      <c r="R303" s="3"/>
      <c r="S303" s="3"/>
      <c r="T303" s="2"/>
      <c r="U303" s="2"/>
      <c r="V303" s="2"/>
      <c r="W303" s="2"/>
      <c r="X303" s="3"/>
      <c r="Y303" s="2"/>
      <c r="Z303" s="2"/>
    </row>
    <row r="304" spans="1:26" ht="16.5" customHeight="1" x14ac:dyDescent="0.25">
      <c r="A304" s="52"/>
      <c r="B304" s="2"/>
      <c r="C304" s="3"/>
      <c r="D304" s="3"/>
      <c r="E304" s="3"/>
      <c r="F304" s="3"/>
      <c r="G304" s="3"/>
      <c r="H304" s="3"/>
      <c r="I304" s="3"/>
      <c r="J304" s="3"/>
      <c r="K304" s="3"/>
      <c r="L304" s="3"/>
      <c r="M304" s="3"/>
      <c r="N304" s="3"/>
      <c r="O304" s="3"/>
      <c r="P304" s="3"/>
      <c r="Q304" s="3"/>
      <c r="R304" s="3"/>
      <c r="S304" s="3"/>
      <c r="T304" s="2"/>
      <c r="U304" s="2"/>
      <c r="V304" s="2"/>
      <c r="W304" s="2"/>
      <c r="X304" s="3"/>
      <c r="Y304" s="2"/>
      <c r="Z304" s="2"/>
    </row>
    <row r="305" spans="1:26" ht="16.5" customHeight="1" x14ac:dyDescent="0.25">
      <c r="A305" s="52"/>
      <c r="B305" s="2"/>
      <c r="C305" s="3"/>
      <c r="D305" s="3"/>
      <c r="E305" s="3"/>
      <c r="F305" s="3"/>
      <c r="G305" s="3"/>
      <c r="H305" s="3"/>
      <c r="I305" s="3"/>
      <c r="J305" s="3"/>
      <c r="K305" s="3"/>
      <c r="L305" s="3"/>
      <c r="M305" s="3"/>
      <c r="N305" s="3"/>
      <c r="O305" s="3"/>
      <c r="P305" s="3"/>
      <c r="Q305" s="3"/>
      <c r="R305" s="3"/>
      <c r="S305" s="3"/>
      <c r="T305" s="2"/>
      <c r="U305" s="2"/>
      <c r="V305" s="2"/>
      <c r="W305" s="2"/>
      <c r="X305" s="3"/>
      <c r="Y305" s="2"/>
      <c r="Z305" s="2"/>
    </row>
    <row r="306" spans="1:26" ht="16.5" customHeight="1" x14ac:dyDescent="0.25">
      <c r="A306" s="52"/>
      <c r="B306" s="2"/>
      <c r="C306" s="3"/>
      <c r="D306" s="3"/>
      <c r="E306" s="3"/>
      <c r="F306" s="3"/>
      <c r="G306" s="3"/>
      <c r="H306" s="3"/>
      <c r="I306" s="3"/>
      <c r="J306" s="3"/>
      <c r="K306" s="3"/>
      <c r="L306" s="3"/>
      <c r="M306" s="3"/>
      <c r="N306" s="3"/>
      <c r="O306" s="3"/>
      <c r="P306" s="3"/>
      <c r="Q306" s="3"/>
      <c r="R306" s="3"/>
      <c r="S306" s="3"/>
      <c r="T306" s="2"/>
      <c r="U306" s="2"/>
      <c r="V306" s="2"/>
      <c r="W306" s="2"/>
      <c r="X306" s="3"/>
      <c r="Y306" s="2"/>
      <c r="Z306" s="2"/>
    </row>
    <row r="307" spans="1:26" ht="16.5" customHeight="1" x14ac:dyDescent="0.25">
      <c r="A307" s="52"/>
      <c r="B307" s="2"/>
      <c r="C307" s="3"/>
      <c r="D307" s="3"/>
      <c r="E307" s="3"/>
      <c r="F307" s="3"/>
      <c r="G307" s="3"/>
      <c r="H307" s="3"/>
      <c r="I307" s="3"/>
      <c r="J307" s="3"/>
      <c r="K307" s="3"/>
      <c r="L307" s="3"/>
      <c r="M307" s="3"/>
      <c r="N307" s="3"/>
      <c r="O307" s="3"/>
      <c r="P307" s="3"/>
      <c r="Q307" s="3"/>
      <c r="R307" s="3"/>
      <c r="S307" s="3"/>
      <c r="T307" s="2"/>
      <c r="U307" s="2"/>
      <c r="V307" s="2"/>
      <c r="W307" s="2"/>
      <c r="X307" s="3"/>
      <c r="Y307" s="2"/>
      <c r="Z307" s="2"/>
    </row>
    <row r="308" spans="1:26" ht="16.5" customHeight="1" x14ac:dyDescent="0.25">
      <c r="A308" s="52"/>
      <c r="B308" s="2"/>
      <c r="C308" s="3"/>
      <c r="D308" s="3"/>
      <c r="E308" s="3"/>
      <c r="F308" s="3"/>
      <c r="G308" s="3"/>
      <c r="H308" s="3"/>
      <c r="I308" s="3"/>
      <c r="J308" s="3"/>
      <c r="K308" s="3"/>
      <c r="L308" s="3"/>
      <c r="M308" s="3"/>
      <c r="N308" s="3"/>
      <c r="O308" s="3"/>
      <c r="P308" s="3"/>
      <c r="Q308" s="3"/>
      <c r="R308" s="3"/>
      <c r="S308" s="3"/>
      <c r="T308" s="2"/>
      <c r="U308" s="2"/>
      <c r="V308" s="2"/>
      <c r="W308" s="2"/>
      <c r="X308" s="3"/>
      <c r="Y308" s="2"/>
      <c r="Z308" s="2"/>
    </row>
    <row r="309" spans="1:26" ht="16.5" customHeight="1" x14ac:dyDescent="0.25">
      <c r="A309" s="52"/>
      <c r="B309" s="2"/>
      <c r="C309" s="3"/>
      <c r="D309" s="3"/>
      <c r="E309" s="3"/>
      <c r="F309" s="3"/>
      <c r="G309" s="3"/>
      <c r="H309" s="3"/>
      <c r="I309" s="3"/>
      <c r="J309" s="3"/>
      <c r="K309" s="3"/>
      <c r="L309" s="3"/>
      <c r="M309" s="3"/>
      <c r="N309" s="3"/>
      <c r="O309" s="3"/>
      <c r="P309" s="3"/>
      <c r="Q309" s="3"/>
      <c r="R309" s="3"/>
      <c r="S309" s="3"/>
      <c r="T309" s="2"/>
      <c r="U309" s="2"/>
      <c r="V309" s="2"/>
      <c r="W309" s="2"/>
      <c r="X309" s="3"/>
      <c r="Y309" s="2"/>
      <c r="Z309" s="2"/>
    </row>
    <row r="310" spans="1:26" ht="16.5" customHeight="1" x14ac:dyDescent="0.25">
      <c r="A310" s="52"/>
      <c r="B310" s="2"/>
      <c r="C310" s="3"/>
      <c r="D310" s="3"/>
      <c r="E310" s="3"/>
      <c r="F310" s="3"/>
      <c r="G310" s="3"/>
      <c r="H310" s="3"/>
      <c r="I310" s="3"/>
      <c r="J310" s="3"/>
      <c r="K310" s="3"/>
      <c r="L310" s="3"/>
      <c r="M310" s="3"/>
      <c r="N310" s="3"/>
      <c r="O310" s="3"/>
      <c r="P310" s="3"/>
      <c r="Q310" s="3"/>
      <c r="R310" s="3"/>
      <c r="S310" s="3"/>
      <c r="T310" s="2"/>
      <c r="U310" s="2"/>
      <c r="V310" s="2"/>
      <c r="W310" s="2"/>
      <c r="X310" s="3"/>
      <c r="Y310" s="2"/>
      <c r="Z310" s="2"/>
    </row>
    <row r="311" spans="1:26" ht="16.5" customHeight="1" x14ac:dyDescent="0.25">
      <c r="A311" s="52"/>
      <c r="B311" s="2"/>
      <c r="C311" s="3"/>
      <c r="D311" s="3"/>
      <c r="E311" s="3"/>
      <c r="F311" s="3"/>
      <c r="G311" s="3"/>
      <c r="H311" s="3"/>
      <c r="I311" s="3"/>
      <c r="J311" s="3"/>
      <c r="K311" s="3"/>
      <c r="L311" s="3"/>
      <c r="M311" s="3"/>
      <c r="N311" s="3"/>
      <c r="O311" s="3"/>
      <c r="P311" s="3"/>
      <c r="Q311" s="3"/>
      <c r="R311" s="3"/>
      <c r="S311" s="3"/>
      <c r="T311" s="2"/>
      <c r="U311" s="2"/>
      <c r="V311" s="2"/>
      <c r="W311" s="2"/>
      <c r="X311" s="3"/>
      <c r="Y311" s="2"/>
      <c r="Z311" s="2"/>
    </row>
    <row r="312" spans="1:26" ht="16.5" customHeight="1" x14ac:dyDescent="0.25">
      <c r="A312" s="52"/>
      <c r="B312" s="2"/>
      <c r="C312" s="3"/>
      <c r="D312" s="3"/>
      <c r="E312" s="3"/>
      <c r="F312" s="3"/>
      <c r="G312" s="3"/>
      <c r="H312" s="3"/>
      <c r="I312" s="3"/>
      <c r="J312" s="3"/>
      <c r="K312" s="3"/>
      <c r="L312" s="3"/>
      <c r="M312" s="3"/>
      <c r="N312" s="3"/>
      <c r="O312" s="3"/>
      <c r="P312" s="3"/>
      <c r="Q312" s="3"/>
      <c r="R312" s="3"/>
      <c r="S312" s="3"/>
      <c r="T312" s="2"/>
      <c r="U312" s="2"/>
      <c r="V312" s="2"/>
      <c r="W312" s="2"/>
      <c r="X312" s="3"/>
      <c r="Y312" s="2"/>
      <c r="Z312" s="2"/>
    </row>
    <row r="313" spans="1:26" ht="16.5" customHeight="1" x14ac:dyDescent="0.25">
      <c r="A313" s="52"/>
      <c r="B313" s="2"/>
      <c r="C313" s="3"/>
      <c r="D313" s="3"/>
      <c r="E313" s="3"/>
      <c r="F313" s="3"/>
      <c r="G313" s="3"/>
      <c r="H313" s="3"/>
      <c r="I313" s="3"/>
      <c r="J313" s="3"/>
      <c r="K313" s="3"/>
      <c r="L313" s="3"/>
      <c r="M313" s="3"/>
      <c r="N313" s="3"/>
      <c r="O313" s="3"/>
      <c r="P313" s="3"/>
      <c r="Q313" s="3"/>
      <c r="R313" s="3"/>
      <c r="S313" s="3"/>
      <c r="T313" s="2"/>
      <c r="U313" s="2"/>
      <c r="V313" s="2"/>
      <c r="W313" s="2"/>
      <c r="X313" s="3"/>
      <c r="Y313" s="2"/>
      <c r="Z313" s="2"/>
    </row>
    <row r="314" spans="1:26" ht="16.5" customHeight="1" x14ac:dyDescent="0.25">
      <c r="A314" s="52"/>
      <c r="B314" s="2"/>
      <c r="C314" s="3"/>
      <c r="D314" s="3"/>
      <c r="E314" s="3"/>
      <c r="F314" s="3"/>
      <c r="G314" s="3"/>
      <c r="H314" s="3"/>
      <c r="I314" s="3"/>
      <c r="J314" s="3"/>
      <c r="K314" s="3"/>
      <c r="L314" s="3"/>
      <c r="M314" s="3"/>
      <c r="N314" s="3"/>
      <c r="O314" s="3"/>
      <c r="P314" s="3"/>
      <c r="Q314" s="3"/>
      <c r="R314" s="3"/>
      <c r="S314" s="3"/>
      <c r="T314" s="2"/>
      <c r="U314" s="2"/>
      <c r="V314" s="2"/>
      <c r="W314" s="2"/>
      <c r="X314" s="3"/>
      <c r="Y314" s="2"/>
      <c r="Z314" s="2"/>
    </row>
    <row r="315" spans="1:26" ht="16.5" customHeight="1" x14ac:dyDescent="0.25">
      <c r="A315" s="52"/>
      <c r="B315" s="2"/>
      <c r="C315" s="3"/>
      <c r="D315" s="3"/>
      <c r="E315" s="3"/>
      <c r="F315" s="3"/>
      <c r="G315" s="3"/>
      <c r="H315" s="3"/>
      <c r="I315" s="3"/>
      <c r="J315" s="3"/>
      <c r="K315" s="3"/>
      <c r="L315" s="3"/>
      <c r="M315" s="3"/>
      <c r="N315" s="3"/>
      <c r="O315" s="3"/>
      <c r="P315" s="3"/>
      <c r="Q315" s="3"/>
      <c r="R315" s="3"/>
      <c r="S315" s="3"/>
      <c r="T315" s="2"/>
      <c r="U315" s="2"/>
      <c r="V315" s="2"/>
      <c r="W315" s="2"/>
      <c r="X315" s="3"/>
      <c r="Y315" s="2"/>
      <c r="Z315" s="2"/>
    </row>
    <row r="316" spans="1:26" ht="16.5" customHeight="1" x14ac:dyDescent="0.25">
      <c r="A316" s="52"/>
      <c r="B316" s="2"/>
      <c r="C316" s="3"/>
      <c r="D316" s="3"/>
      <c r="E316" s="3"/>
      <c r="F316" s="3"/>
      <c r="G316" s="3"/>
      <c r="H316" s="3"/>
      <c r="I316" s="3"/>
      <c r="J316" s="3"/>
      <c r="K316" s="3"/>
      <c r="L316" s="3"/>
      <c r="M316" s="3"/>
      <c r="N316" s="3"/>
      <c r="O316" s="3"/>
      <c r="P316" s="3"/>
      <c r="Q316" s="3"/>
      <c r="R316" s="3"/>
      <c r="S316" s="3"/>
      <c r="T316" s="2"/>
      <c r="U316" s="2"/>
      <c r="V316" s="2"/>
      <c r="W316" s="2"/>
      <c r="X316" s="3"/>
      <c r="Y316" s="2"/>
      <c r="Z316" s="2"/>
    </row>
    <row r="317" spans="1:26" ht="16.5" customHeight="1" x14ac:dyDescent="0.25">
      <c r="A317" s="52"/>
      <c r="B317" s="2"/>
      <c r="C317" s="3"/>
      <c r="D317" s="3"/>
      <c r="E317" s="3"/>
      <c r="F317" s="3"/>
      <c r="G317" s="3"/>
      <c r="H317" s="3"/>
      <c r="I317" s="3"/>
      <c r="J317" s="3"/>
      <c r="K317" s="3"/>
      <c r="L317" s="3"/>
      <c r="M317" s="3"/>
      <c r="N317" s="3"/>
      <c r="O317" s="3"/>
      <c r="P317" s="3"/>
      <c r="Q317" s="3"/>
      <c r="R317" s="3"/>
      <c r="S317" s="3"/>
      <c r="T317" s="2"/>
      <c r="U317" s="2"/>
      <c r="V317" s="2"/>
      <c r="W317" s="2"/>
      <c r="X317" s="3"/>
      <c r="Y317" s="2"/>
      <c r="Z317" s="2"/>
    </row>
    <row r="318" spans="1:26" ht="16.5" customHeight="1" x14ac:dyDescent="0.25">
      <c r="A318" s="52"/>
      <c r="B318" s="2"/>
      <c r="C318" s="3"/>
      <c r="D318" s="3"/>
      <c r="E318" s="3"/>
      <c r="F318" s="3"/>
      <c r="G318" s="3"/>
      <c r="H318" s="3"/>
      <c r="I318" s="3"/>
      <c r="J318" s="3"/>
      <c r="K318" s="3"/>
      <c r="L318" s="3"/>
      <c r="M318" s="3"/>
      <c r="N318" s="3"/>
      <c r="O318" s="3"/>
      <c r="P318" s="3"/>
      <c r="Q318" s="3"/>
      <c r="R318" s="3"/>
      <c r="S318" s="3"/>
      <c r="T318" s="2"/>
      <c r="U318" s="2"/>
      <c r="V318" s="2"/>
      <c r="W318" s="2"/>
      <c r="X318" s="3"/>
      <c r="Y318" s="2"/>
      <c r="Z318" s="2"/>
    </row>
    <row r="319" spans="1:26" ht="16.5" customHeight="1" x14ac:dyDescent="0.25">
      <c r="A319" s="52"/>
      <c r="B319" s="2"/>
      <c r="C319" s="3"/>
      <c r="D319" s="3"/>
      <c r="E319" s="3"/>
      <c r="F319" s="3"/>
      <c r="G319" s="3"/>
      <c r="H319" s="3"/>
      <c r="I319" s="3"/>
      <c r="J319" s="3"/>
      <c r="K319" s="3"/>
      <c r="L319" s="3"/>
      <c r="M319" s="3"/>
      <c r="N319" s="3"/>
      <c r="O319" s="3"/>
      <c r="P319" s="3"/>
      <c r="Q319" s="3"/>
      <c r="R319" s="3"/>
      <c r="S319" s="3"/>
      <c r="T319" s="2"/>
      <c r="U319" s="2"/>
      <c r="V319" s="2"/>
      <c r="W319" s="2"/>
      <c r="X319" s="3"/>
      <c r="Y319" s="2"/>
      <c r="Z319" s="2"/>
    </row>
    <row r="320" spans="1:26" ht="16.5" customHeight="1" x14ac:dyDescent="0.25">
      <c r="A320" s="52"/>
      <c r="B320" s="2"/>
      <c r="C320" s="3"/>
      <c r="D320" s="3"/>
      <c r="E320" s="3"/>
      <c r="F320" s="3"/>
      <c r="G320" s="3"/>
      <c r="H320" s="3"/>
      <c r="I320" s="3"/>
      <c r="J320" s="3"/>
      <c r="K320" s="3"/>
      <c r="L320" s="3"/>
      <c r="M320" s="3"/>
      <c r="N320" s="3"/>
      <c r="O320" s="3"/>
      <c r="P320" s="3"/>
      <c r="Q320" s="3"/>
      <c r="R320" s="3"/>
      <c r="S320" s="3"/>
      <c r="T320" s="2"/>
      <c r="U320" s="2"/>
      <c r="V320" s="2"/>
      <c r="W320" s="2"/>
      <c r="X320" s="3"/>
      <c r="Y320" s="2"/>
      <c r="Z320" s="2"/>
    </row>
    <row r="321" spans="1:26" ht="16.5" customHeight="1" x14ac:dyDescent="0.25">
      <c r="A321" s="52"/>
      <c r="B321" s="2"/>
      <c r="C321" s="3"/>
      <c r="D321" s="3"/>
      <c r="E321" s="3"/>
      <c r="F321" s="3"/>
      <c r="G321" s="3"/>
      <c r="H321" s="3"/>
      <c r="I321" s="3"/>
      <c r="J321" s="3"/>
      <c r="K321" s="3"/>
      <c r="L321" s="3"/>
      <c r="M321" s="3"/>
      <c r="N321" s="3"/>
      <c r="O321" s="3"/>
      <c r="P321" s="3"/>
      <c r="Q321" s="3"/>
      <c r="R321" s="3"/>
      <c r="S321" s="3"/>
      <c r="T321" s="2"/>
      <c r="U321" s="2"/>
      <c r="V321" s="2"/>
      <c r="W321" s="2"/>
      <c r="X321" s="3"/>
      <c r="Y321" s="2"/>
      <c r="Z321" s="2"/>
    </row>
    <row r="322" spans="1:26" ht="16.5" customHeight="1" x14ac:dyDescent="0.25">
      <c r="A322" s="52"/>
      <c r="B322" s="2"/>
      <c r="C322" s="3"/>
      <c r="D322" s="3"/>
      <c r="E322" s="3"/>
      <c r="F322" s="3"/>
      <c r="G322" s="3"/>
      <c r="H322" s="3"/>
      <c r="I322" s="3"/>
      <c r="J322" s="3"/>
      <c r="K322" s="3"/>
      <c r="L322" s="3"/>
      <c r="M322" s="3"/>
      <c r="N322" s="3"/>
      <c r="O322" s="3"/>
      <c r="P322" s="3"/>
      <c r="Q322" s="3"/>
      <c r="R322" s="3"/>
      <c r="S322" s="3"/>
      <c r="T322" s="2"/>
      <c r="U322" s="2"/>
      <c r="V322" s="2"/>
      <c r="W322" s="2"/>
      <c r="X322" s="3"/>
      <c r="Y322" s="2"/>
      <c r="Z322" s="2"/>
    </row>
    <row r="323" spans="1:26" ht="16.5" customHeight="1" x14ac:dyDescent="0.25">
      <c r="A323" s="52"/>
      <c r="B323" s="2"/>
      <c r="C323" s="3"/>
      <c r="D323" s="3"/>
      <c r="E323" s="3"/>
      <c r="F323" s="3"/>
      <c r="G323" s="3"/>
      <c r="H323" s="3"/>
      <c r="I323" s="3"/>
      <c r="J323" s="3"/>
      <c r="K323" s="3"/>
      <c r="L323" s="3"/>
      <c r="M323" s="3"/>
      <c r="N323" s="3"/>
      <c r="O323" s="3"/>
      <c r="P323" s="3"/>
      <c r="Q323" s="3"/>
      <c r="R323" s="3"/>
      <c r="S323" s="3"/>
      <c r="T323" s="2"/>
      <c r="U323" s="2"/>
      <c r="V323" s="2"/>
      <c r="W323" s="2"/>
      <c r="X323" s="3"/>
      <c r="Y323" s="2"/>
      <c r="Z323" s="2"/>
    </row>
    <row r="324" spans="1:26" ht="16.5" customHeight="1" x14ac:dyDescent="0.25">
      <c r="A324" s="52"/>
      <c r="B324" s="2"/>
      <c r="C324" s="3"/>
      <c r="D324" s="3"/>
      <c r="E324" s="3"/>
      <c r="F324" s="3"/>
      <c r="G324" s="3"/>
      <c r="H324" s="3"/>
      <c r="I324" s="3"/>
      <c r="J324" s="3"/>
      <c r="K324" s="3"/>
      <c r="L324" s="3"/>
      <c r="M324" s="3"/>
      <c r="N324" s="3"/>
      <c r="O324" s="3"/>
      <c r="P324" s="3"/>
      <c r="Q324" s="3"/>
      <c r="R324" s="3"/>
      <c r="S324" s="3"/>
      <c r="T324" s="2"/>
      <c r="U324" s="2"/>
      <c r="V324" s="2"/>
      <c r="W324" s="2"/>
      <c r="X324" s="3"/>
      <c r="Y324" s="2"/>
      <c r="Z324" s="2"/>
    </row>
    <row r="325" spans="1:26" ht="16.5" customHeight="1" x14ac:dyDescent="0.25">
      <c r="A325" s="52"/>
      <c r="B325" s="2"/>
      <c r="C325" s="3"/>
      <c r="D325" s="3"/>
      <c r="E325" s="3"/>
      <c r="F325" s="3"/>
      <c r="G325" s="3"/>
      <c r="H325" s="3"/>
      <c r="I325" s="3"/>
      <c r="J325" s="3"/>
      <c r="K325" s="3"/>
      <c r="L325" s="3"/>
      <c r="M325" s="3"/>
      <c r="N325" s="3"/>
      <c r="O325" s="3"/>
      <c r="P325" s="3"/>
      <c r="Q325" s="3"/>
      <c r="R325" s="3"/>
      <c r="S325" s="3"/>
      <c r="T325" s="2"/>
      <c r="U325" s="2"/>
      <c r="V325" s="2"/>
      <c r="W325" s="2"/>
      <c r="X325" s="3"/>
      <c r="Y325" s="2"/>
      <c r="Z325" s="2"/>
    </row>
    <row r="326" spans="1:26" ht="16.5" customHeight="1" x14ac:dyDescent="0.25">
      <c r="A326" s="52"/>
      <c r="B326" s="2"/>
      <c r="C326" s="3"/>
      <c r="D326" s="3"/>
      <c r="E326" s="3"/>
      <c r="F326" s="3"/>
      <c r="G326" s="3"/>
      <c r="H326" s="3"/>
      <c r="I326" s="3"/>
      <c r="J326" s="3"/>
      <c r="K326" s="3"/>
      <c r="L326" s="3"/>
      <c r="M326" s="3"/>
      <c r="N326" s="3"/>
      <c r="O326" s="3"/>
      <c r="P326" s="3"/>
      <c r="Q326" s="3"/>
      <c r="R326" s="3"/>
      <c r="S326" s="3"/>
      <c r="T326" s="2"/>
      <c r="U326" s="2"/>
      <c r="V326" s="2"/>
      <c r="W326" s="2"/>
      <c r="X326" s="3"/>
      <c r="Y326" s="2"/>
      <c r="Z326" s="2"/>
    </row>
    <row r="327" spans="1:26" ht="16.5" customHeight="1" x14ac:dyDescent="0.25">
      <c r="A327" s="52"/>
      <c r="B327" s="2"/>
      <c r="C327" s="3"/>
      <c r="D327" s="3"/>
      <c r="E327" s="3"/>
      <c r="F327" s="3"/>
      <c r="G327" s="3"/>
      <c r="H327" s="3"/>
      <c r="I327" s="3"/>
      <c r="J327" s="3"/>
      <c r="K327" s="3"/>
      <c r="L327" s="3"/>
      <c r="M327" s="3"/>
      <c r="N327" s="3"/>
      <c r="O327" s="3"/>
      <c r="P327" s="3"/>
      <c r="Q327" s="3"/>
      <c r="R327" s="3"/>
      <c r="S327" s="3"/>
      <c r="T327" s="2"/>
      <c r="U327" s="2"/>
      <c r="V327" s="2"/>
      <c r="W327" s="2"/>
      <c r="X327" s="3"/>
      <c r="Y327" s="2"/>
      <c r="Z327" s="2"/>
    </row>
    <row r="328" spans="1:26" ht="16.5" customHeight="1" x14ac:dyDescent="0.25">
      <c r="A328" s="52"/>
      <c r="B328" s="2"/>
      <c r="C328" s="3"/>
      <c r="D328" s="3"/>
      <c r="E328" s="3"/>
      <c r="F328" s="3"/>
      <c r="G328" s="3"/>
      <c r="H328" s="3"/>
      <c r="I328" s="3"/>
      <c r="J328" s="3"/>
      <c r="K328" s="3"/>
      <c r="L328" s="3"/>
      <c r="M328" s="3"/>
      <c r="N328" s="3"/>
      <c r="O328" s="3"/>
      <c r="P328" s="3"/>
      <c r="Q328" s="3"/>
      <c r="R328" s="3"/>
      <c r="S328" s="3"/>
      <c r="T328" s="2"/>
      <c r="U328" s="2"/>
      <c r="V328" s="2"/>
      <c r="W328" s="2"/>
      <c r="X328" s="3"/>
      <c r="Y328" s="2"/>
      <c r="Z328" s="2"/>
    </row>
    <row r="329" spans="1:26" ht="16.5" customHeight="1" x14ac:dyDescent="0.25">
      <c r="A329" s="52"/>
      <c r="B329" s="2"/>
      <c r="C329" s="3"/>
      <c r="D329" s="3"/>
      <c r="E329" s="3"/>
      <c r="F329" s="3"/>
      <c r="G329" s="3"/>
      <c r="H329" s="3"/>
      <c r="I329" s="3"/>
      <c r="J329" s="3"/>
      <c r="K329" s="3"/>
      <c r="L329" s="3"/>
      <c r="M329" s="3"/>
      <c r="N329" s="3"/>
      <c r="O329" s="3"/>
      <c r="P329" s="3"/>
      <c r="Q329" s="3"/>
      <c r="R329" s="3"/>
      <c r="S329" s="3"/>
      <c r="T329" s="2"/>
      <c r="U329" s="2"/>
      <c r="V329" s="2"/>
      <c r="W329" s="2"/>
      <c r="X329" s="3"/>
      <c r="Y329" s="2"/>
      <c r="Z329" s="2"/>
    </row>
    <row r="330" spans="1:26" ht="16.5" customHeight="1" x14ac:dyDescent="0.25">
      <c r="A330" s="52"/>
      <c r="B330" s="2"/>
      <c r="C330" s="3"/>
      <c r="D330" s="3"/>
      <c r="E330" s="3"/>
      <c r="F330" s="3"/>
      <c r="G330" s="3"/>
      <c r="H330" s="3"/>
      <c r="I330" s="3"/>
      <c r="J330" s="3"/>
      <c r="K330" s="3"/>
      <c r="L330" s="3"/>
      <c r="M330" s="3"/>
      <c r="N330" s="3"/>
      <c r="O330" s="3"/>
      <c r="P330" s="3"/>
      <c r="Q330" s="3"/>
      <c r="R330" s="3"/>
      <c r="S330" s="3"/>
      <c r="T330" s="2"/>
      <c r="U330" s="2"/>
      <c r="V330" s="2"/>
      <c r="W330" s="2"/>
      <c r="X330" s="3"/>
      <c r="Y330" s="2"/>
      <c r="Z330" s="2"/>
    </row>
    <row r="331" spans="1:26" ht="16.5" customHeight="1" x14ac:dyDescent="0.25">
      <c r="A331" s="52"/>
      <c r="B331" s="2"/>
      <c r="C331" s="3"/>
      <c r="D331" s="3"/>
      <c r="E331" s="3"/>
      <c r="F331" s="3"/>
      <c r="G331" s="3"/>
      <c r="H331" s="3"/>
      <c r="I331" s="3"/>
      <c r="J331" s="3"/>
      <c r="K331" s="3"/>
      <c r="L331" s="3"/>
      <c r="M331" s="3"/>
      <c r="N331" s="3"/>
      <c r="O331" s="3"/>
      <c r="P331" s="3"/>
      <c r="Q331" s="3"/>
      <c r="R331" s="3"/>
      <c r="S331" s="3"/>
      <c r="T331" s="2"/>
      <c r="U331" s="2"/>
      <c r="V331" s="2"/>
      <c r="W331" s="2"/>
      <c r="X331" s="3"/>
      <c r="Y331" s="2"/>
      <c r="Z331" s="2"/>
    </row>
    <row r="332" spans="1:26" ht="16.5" customHeight="1" x14ac:dyDescent="0.25">
      <c r="A332" s="52"/>
      <c r="B332" s="2"/>
      <c r="C332" s="3"/>
      <c r="D332" s="3"/>
      <c r="E332" s="3"/>
      <c r="F332" s="3"/>
      <c r="G332" s="3"/>
      <c r="H332" s="3"/>
      <c r="I332" s="3"/>
      <c r="J332" s="3"/>
      <c r="K332" s="3"/>
      <c r="L332" s="3"/>
      <c r="M332" s="3"/>
      <c r="N332" s="3"/>
      <c r="O332" s="3"/>
      <c r="P332" s="3"/>
      <c r="Q332" s="3"/>
      <c r="R332" s="3"/>
      <c r="S332" s="3"/>
      <c r="T332" s="2"/>
      <c r="U332" s="2"/>
      <c r="V332" s="2"/>
      <c r="W332" s="2"/>
      <c r="X332" s="3"/>
      <c r="Y332" s="2"/>
      <c r="Z332" s="2"/>
    </row>
    <row r="333" spans="1:26" ht="16.5" customHeight="1" x14ac:dyDescent="0.25">
      <c r="A333" s="52"/>
      <c r="B333" s="2"/>
      <c r="C333" s="3"/>
      <c r="D333" s="3"/>
      <c r="E333" s="3"/>
      <c r="F333" s="3"/>
      <c r="G333" s="3"/>
      <c r="H333" s="3"/>
      <c r="I333" s="3"/>
      <c r="J333" s="3"/>
      <c r="K333" s="3"/>
      <c r="L333" s="3"/>
      <c r="M333" s="3"/>
      <c r="N333" s="3"/>
      <c r="O333" s="3"/>
      <c r="P333" s="3"/>
      <c r="Q333" s="3"/>
      <c r="R333" s="3"/>
      <c r="S333" s="3"/>
      <c r="T333" s="2"/>
      <c r="U333" s="2"/>
      <c r="V333" s="2"/>
      <c r="W333" s="2"/>
      <c r="X333" s="3"/>
      <c r="Y333" s="2"/>
      <c r="Z333" s="2"/>
    </row>
    <row r="334" spans="1:26" ht="16.5" customHeight="1" x14ac:dyDescent="0.25">
      <c r="A334" s="52"/>
      <c r="B334" s="2"/>
      <c r="C334" s="3"/>
      <c r="D334" s="3"/>
      <c r="E334" s="3"/>
      <c r="F334" s="3"/>
      <c r="G334" s="3"/>
      <c r="H334" s="3"/>
      <c r="I334" s="3"/>
      <c r="J334" s="3"/>
      <c r="K334" s="3"/>
      <c r="L334" s="3"/>
      <c r="M334" s="3"/>
      <c r="N334" s="3"/>
      <c r="O334" s="3"/>
      <c r="P334" s="3"/>
      <c r="Q334" s="3"/>
      <c r="R334" s="3"/>
      <c r="S334" s="3"/>
      <c r="T334" s="2"/>
      <c r="U334" s="2"/>
      <c r="V334" s="2"/>
      <c r="W334" s="2"/>
      <c r="X334" s="3"/>
      <c r="Y334" s="2"/>
      <c r="Z334" s="2"/>
    </row>
    <row r="335" spans="1:26" ht="16.5" customHeight="1" x14ac:dyDescent="0.25">
      <c r="A335" s="52"/>
      <c r="B335" s="2"/>
      <c r="C335" s="3"/>
      <c r="D335" s="3"/>
      <c r="E335" s="3"/>
      <c r="F335" s="3"/>
      <c r="G335" s="3"/>
      <c r="H335" s="3"/>
      <c r="I335" s="3"/>
      <c r="J335" s="3"/>
      <c r="K335" s="3"/>
      <c r="L335" s="3"/>
      <c r="M335" s="3"/>
      <c r="N335" s="3"/>
      <c r="O335" s="3"/>
      <c r="P335" s="3"/>
      <c r="Q335" s="3"/>
      <c r="R335" s="3"/>
      <c r="S335" s="3"/>
      <c r="T335" s="2"/>
      <c r="U335" s="2"/>
      <c r="V335" s="2"/>
      <c r="W335" s="2"/>
      <c r="X335" s="3"/>
      <c r="Y335" s="2"/>
      <c r="Z335" s="2"/>
    </row>
    <row r="336" spans="1:26" ht="16.5" customHeight="1" x14ac:dyDescent="0.25">
      <c r="A336" s="52"/>
      <c r="B336" s="2"/>
      <c r="C336" s="3"/>
      <c r="D336" s="3"/>
      <c r="E336" s="3"/>
      <c r="F336" s="3"/>
      <c r="G336" s="3"/>
      <c r="H336" s="3"/>
      <c r="I336" s="3"/>
      <c r="J336" s="3"/>
      <c r="K336" s="3"/>
      <c r="L336" s="3"/>
      <c r="M336" s="3"/>
      <c r="N336" s="3"/>
      <c r="O336" s="3"/>
      <c r="P336" s="3"/>
      <c r="Q336" s="3"/>
      <c r="R336" s="3"/>
      <c r="S336" s="3"/>
      <c r="T336" s="2"/>
      <c r="U336" s="2"/>
      <c r="V336" s="2"/>
      <c r="W336" s="2"/>
      <c r="X336" s="3"/>
      <c r="Y336" s="2"/>
      <c r="Z336" s="2"/>
    </row>
    <row r="337" spans="1:26" ht="16.5" customHeight="1" x14ac:dyDescent="0.25">
      <c r="A337" s="52"/>
      <c r="B337" s="2"/>
      <c r="C337" s="3"/>
      <c r="D337" s="3"/>
      <c r="E337" s="3"/>
      <c r="F337" s="3"/>
      <c r="G337" s="3"/>
      <c r="H337" s="3"/>
      <c r="I337" s="3"/>
      <c r="J337" s="3"/>
      <c r="K337" s="3"/>
      <c r="L337" s="3"/>
      <c r="M337" s="3"/>
      <c r="N337" s="3"/>
      <c r="O337" s="3"/>
      <c r="P337" s="3"/>
      <c r="Q337" s="3"/>
      <c r="R337" s="3"/>
      <c r="S337" s="3"/>
      <c r="T337" s="2"/>
      <c r="U337" s="2"/>
      <c r="V337" s="2"/>
      <c r="W337" s="2"/>
      <c r="X337" s="3"/>
      <c r="Y337" s="2"/>
      <c r="Z337" s="2"/>
    </row>
    <row r="338" spans="1:26" ht="16.5" customHeight="1" x14ac:dyDescent="0.25">
      <c r="A338" s="52"/>
      <c r="B338" s="2"/>
      <c r="C338" s="3"/>
      <c r="D338" s="3"/>
      <c r="E338" s="3"/>
      <c r="F338" s="3"/>
      <c r="G338" s="3"/>
      <c r="H338" s="3"/>
      <c r="I338" s="3"/>
      <c r="J338" s="3"/>
      <c r="K338" s="3"/>
      <c r="L338" s="3"/>
      <c r="M338" s="3"/>
      <c r="N338" s="3"/>
      <c r="O338" s="3"/>
      <c r="P338" s="3"/>
      <c r="Q338" s="3"/>
      <c r="R338" s="3"/>
      <c r="S338" s="3"/>
      <c r="T338" s="2"/>
      <c r="U338" s="2"/>
      <c r="V338" s="2"/>
      <c r="W338" s="2"/>
      <c r="X338" s="3"/>
      <c r="Y338" s="2"/>
      <c r="Z338" s="2"/>
    </row>
    <row r="339" spans="1:26" ht="16.5" customHeight="1" x14ac:dyDescent="0.25">
      <c r="A339" s="52"/>
      <c r="B339" s="2"/>
      <c r="C339" s="3"/>
      <c r="D339" s="3"/>
      <c r="E339" s="3"/>
      <c r="F339" s="3"/>
      <c r="G339" s="3"/>
      <c r="H339" s="3"/>
      <c r="I339" s="3"/>
      <c r="J339" s="3"/>
      <c r="K339" s="3"/>
      <c r="L339" s="3"/>
      <c r="M339" s="3"/>
      <c r="N339" s="3"/>
      <c r="O339" s="3"/>
      <c r="P339" s="3"/>
      <c r="Q339" s="3"/>
      <c r="R339" s="3"/>
      <c r="S339" s="3"/>
      <c r="T339" s="2"/>
      <c r="U339" s="2"/>
      <c r="V339" s="2"/>
      <c r="W339" s="2"/>
      <c r="X339" s="3"/>
      <c r="Y339" s="2"/>
      <c r="Z339" s="2"/>
    </row>
    <row r="340" spans="1:26" ht="16.5" customHeight="1" x14ac:dyDescent="0.25">
      <c r="A340" s="52"/>
      <c r="B340" s="2"/>
      <c r="C340" s="3"/>
      <c r="D340" s="3"/>
      <c r="E340" s="3"/>
      <c r="F340" s="3"/>
      <c r="G340" s="3"/>
      <c r="H340" s="3"/>
      <c r="I340" s="3"/>
      <c r="J340" s="3"/>
      <c r="K340" s="3"/>
      <c r="L340" s="3"/>
      <c r="M340" s="3"/>
      <c r="N340" s="3"/>
      <c r="O340" s="3"/>
      <c r="P340" s="3"/>
      <c r="Q340" s="3"/>
      <c r="R340" s="3"/>
      <c r="S340" s="3"/>
      <c r="T340" s="2"/>
      <c r="U340" s="2"/>
      <c r="V340" s="2"/>
      <c r="W340" s="2"/>
      <c r="X340" s="3"/>
      <c r="Y340" s="2"/>
      <c r="Z340" s="2"/>
    </row>
    <row r="341" spans="1:26" ht="16.5" customHeight="1" x14ac:dyDescent="0.25">
      <c r="A341" s="52"/>
      <c r="B341" s="2"/>
      <c r="C341" s="3"/>
      <c r="D341" s="3"/>
      <c r="E341" s="3"/>
      <c r="F341" s="3"/>
      <c r="G341" s="3"/>
      <c r="H341" s="3"/>
      <c r="I341" s="3"/>
      <c r="J341" s="3"/>
      <c r="K341" s="3"/>
      <c r="L341" s="3"/>
      <c r="M341" s="3"/>
      <c r="N341" s="3"/>
      <c r="O341" s="3"/>
      <c r="P341" s="3"/>
      <c r="Q341" s="3"/>
      <c r="R341" s="3"/>
      <c r="S341" s="3"/>
      <c r="T341" s="2"/>
      <c r="U341" s="2"/>
      <c r="V341" s="2"/>
      <c r="W341" s="2"/>
      <c r="X341" s="3"/>
      <c r="Y341" s="2"/>
      <c r="Z341" s="2"/>
    </row>
    <row r="342" spans="1:26" ht="16.5" customHeight="1" x14ac:dyDescent="0.25">
      <c r="A342" s="52"/>
      <c r="B342" s="2"/>
      <c r="C342" s="3"/>
      <c r="D342" s="3"/>
      <c r="E342" s="3"/>
      <c r="F342" s="3"/>
      <c r="G342" s="3"/>
      <c r="H342" s="3"/>
      <c r="I342" s="3"/>
      <c r="J342" s="3"/>
      <c r="K342" s="3"/>
      <c r="L342" s="3"/>
      <c r="M342" s="3"/>
      <c r="N342" s="3"/>
      <c r="O342" s="3"/>
      <c r="P342" s="3"/>
      <c r="Q342" s="3"/>
      <c r="R342" s="3"/>
      <c r="S342" s="3"/>
      <c r="T342" s="2"/>
      <c r="U342" s="2"/>
      <c r="V342" s="2"/>
      <c r="W342" s="2"/>
      <c r="X342" s="3"/>
      <c r="Y342" s="2"/>
      <c r="Z342" s="2"/>
    </row>
    <row r="343" spans="1:26" ht="16.5" customHeight="1" x14ac:dyDescent="0.25">
      <c r="A343" s="52"/>
      <c r="B343" s="2"/>
      <c r="C343" s="3"/>
      <c r="D343" s="3"/>
      <c r="E343" s="3"/>
      <c r="F343" s="3"/>
      <c r="G343" s="3"/>
      <c r="H343" s="3"/>
      <c r="I343" s="3"/>
      <c r="J343" s="3"/>
      <c r="K343" s="3"/>
      <c r="L343" s="3"/>
      <c r="M343" s="3"/>
      <c r="N343" s="3"/>
      <c r="O343" s="3"/>
      <c r="P343" s="3"/>
      <c r="Q343" s="3"/>
      <c r="R343" s="3"/>
      <c r="S343" s="3"/>
      <c r="T343" s="2"/>
      <c r="U343" s="2"/>
      <c r="V343" s="2"/>
      <c r="W343" s="2"/>
      <c r="X343" s="3"/>
      <c r="Y343" s="2"/>
      <c r="Z343" s="2"/>
    </row>
    <row r="344" spans="1:26" ht="16.5" customHeight="1" x14ac:dyDescent="0.25">
      <c r="A344" s="52"/>
      <c r="B344" s="2"/>
      <c r="C344" s="3"/>
      <c r="D344" s="3"/>
      <c r="E344" s="3"/>
      <c r="F344" s="3"/>
      <c r="G344" s="3"/>
      <c r="H344" s="3"/>
      <c r="I344" s="3"/>
      <c r="J344" s="3"/>
      <c r="K344" s="3"/>
      <c r="L344" s="3"/>
      <c r="M344" s="3"/>
      <c r="N344" s="3"/>
      <c r="O344" s="3"/>
      <c r="P344" s="3"/>
      <c r="Q344" s="3"/>
      <c r="R344" s="3"/>
      <c r="S344" s="3"/>
      <c r="T344" s="2"/>
      <c r="U344" s="2"/>
      <c r="V344" s="2"/>
      <c r="W344" s="2"/>
      <c r="X344" s="3"/>
      <c r="Y344" s="2"/>
      <c r="Z344" s="2"/>
    </row>
    <row r="345" spans="1:26" ht="16.5" customHeight="1" x14ac:dyDescent="0.25">
      <c r="A345" s="52"/>
      <c r="B345" s="2"/>
      <c r="C345" s="3"/>
      <c r="D345" s="3"/>
      <c r="E345" s="3"/>
      <c r="F345" s="3"/>
      <c r="G345" s="3"/>
      <c r="H345" s="3"/>
      <c r="I345" s="3"/>
      <c r="J345" s="3"/>
      <c r="K345" s="3"/>
      <c r="L345" s="3"/>
      <c r="M345" s="3"/>
      <c r="N345" s="3"/>
      <c r="O345" s="3"/>
      <c r="P345" s="3"/>
      <c r="Q345" s="3"/>
      <c r="R345" s="3"/>
      <c r="S345" s="3"/>
      <c r="T345" s="2"/>
      <c r="U345" s="2"/>
      <c r="V345" s="2"/>
      <c r="W345" s="2"/>
      <c r="X345" s="3"/>
      <c r="Y345" s="2"/>
      <c r="Z345" s="2"/>
    </row>
    <row r="346" spans="1:26" ht="16.5" customHeight="1" x14ac:dyDescent="0.25">
      <c r="A346" s="52"/>
      <c r="B346" s="2"/>
      <c r="C346" s="3"/>
      <c r="D346" s="3"/>
      <c r="E346" s="3"/>
      <c r="F346" s="3"/>
      <c r="G346" s="3"/>
      <c r="H346" s="3"/>
      <c r="I346" s="3"/>
      <c r="J346" s="3"/>
      <c r="K346" s="3"/>
      <c r="L346" s="3"/>
      <c r="M346" s="3"/>
      <c r="N346" s="3"/>
      <c r="O346" s="3"/>
      <c r="P346" s="3"/>
      <c r="Q346" s="3"/>
      <c r="R346" s="3"/>
      <c r="S346" s="3"/>
      <c r="T346" s="2"/>
      <c r="U346" s="2"/>
      <c r="V346" s="2"/>
      <c r="W346" s="2"/>
      <c r="X346" s="3"/>
      <c r="Y346" s="2"/>
      <c r="Z346" s="2"/>
    </row>
    <row r="347" spans="1:26" ht="16.5" customHeight="1" x14ac:dyDescent="0.25">
      <c r="A347" s="52"/>
      <c r="B347" s="2"/>
      <c r="C347" s="3"/>
      <c r="D347" s="3"/>
      <c r="E347" s="3"/>
      <c r="F347" s="3"/>
      <c r="G347" s="3"/>
      <c r="H347" s="3"/>
      <c r="I347" s="3"/>
      <c r="J347" s="3"/>
      <c r="K347" s="3"/>
      <c r="L347" s="3"/>
      <c r="M347" s="3"/>
      <c r="N347" s="3"/>
      <c r="O347" s="3"/>
      <c r="P347" s="3"/>
      <c r="Q347" s="3"/>
      <c r="R347" s="3"/>
      <c r="S347" s="3"/>
      <c r="T347" s="2"/>
      <c r="U347" s="2"/>
      <c r="V347" s="2"/>
      <c r="W347" s="2"/>
      <c r="X347" s="3"/>
      <c r="Y347" s="2"/>
      <c r="Z347" s="2"/>
    </row>
    <row r="348" spans="1:26" ht="16.5" customHeight="1" x14ac:dyDescent="0.25">
      <c r="A348" s="52"/>
      <c r="B348" s="2"/>
      <c r="C348" s="3"/>
      <c r="D348" s="3"/>
      <c r="E348" s="3"/>
      <c r="F348" s="3"/>
      <c r="G348" s="3"/>
      <c r="H348" s="3"/>
      <c r="I348" s="3"/>
      <c r="J348" s="3"/>
      <c r="K348" s="3"/>
      <c r="L348" s="3"/>
      <c r="M348" s="3"/>
      <c r="N348" s="3"/>
      <c r="O348" s="3"/>
      <c r="P348" s="3"/>
      <c r="Q348" s="3"/>
      <c r="R348" s="3"/>
      <c r="S348" s="3"/>
      <c r="T348" s="2"/>
      <c r="U348" s="2"/>
      <c r="V348" s="2"/>
      <c r="W348" s="2"/>
      <c r="X348" s="3"/>
      <c r="Y348" s="2"/>
      <c r="Z348" s="2"/>
    </row>
    <row r="349" spans="1:26" ht="16.5" customHeight="1" x14ac:dyDescent="0.25">
      <c r="A349" s="52"/>
      <c r="B349" s="2"/>
      <c r="C349" s="3"/>
      <c r="D349" s="3"/>
      <c r="E349" s="3"/>
      <c r="F349" s="3"/>
      <c r="G349" s="3"/>
      <c r="H349" s="3"/>
      <c r="I349" s="3"/>
      <c r="J349" s="3"/>
      <c r="K349" s="3"/>
      <c r="L349" s="3"/>
      <c r="M349" s="3"/>
      <c r="N349" s="3"/>
      <c r="O349" s="3"/>
      <c r="P349" s="3"/>
      <c r="Q349" s="3"/>
      <c r="R349" s="3"/>
      <c r="S349" s="3"/>
      <c r="T349" s="2"/>
      <c r="U349" s="2"/>
      <c r="V349" s="2"/>
      <c r="W349" s="2"/>
      <c r="X349" s="3"/>
      <c r="Y349" s="2"/>
      <c r="Z349" s="2"/>
    </row>
    <row r="350" spans="1:26" ht="16.5" customHeight="1" x14ac:dyDescent="0.25">
      <c r="A350" s="52"/>
      <c r="B350" s="2"/>
      <c r="C350" s="3"/>
      <c r="D350" s="3"/>
      <c r="E350" s="3"/>
      <c r="F350" s="3"/>
      <c r="G350" s="3"/>
      <c r="H350" s="3"/>
      <c r="I350" s="3"/>
      <c r="J350" s="3"/>
      <c r="K350" s="3"/>
      <c r="L350" s="3"/>
      <c r="M350" s="3"/>
      <c r="N350" s="3"/>
      <c r="O350" s="3"/>
      <c r="P350" s="3"/>
      <c r="Q350" s="3"/>
      <c r="R350" s="3"/>
      <c r="S350" s="3"/>
      <c r="T350" s="2"/>
      <c r="U350" s="2"/>
      <c r="V350" s="2"/>
      <c r="W350" s="2"/>
      <c r="X350" s="3"/>
      <c r="Y350" s="2"/>
      <c r="Z350" s="2"/>
    </row>
    <row r="351" spans="1:26" ht="16.5" customHeight="1" x14ac:dyDescent="0.25">
      <c r="A351" s="52"/>
      <c r="B351" s="2"/>
      <c r="C351" s="3"/>
      <c r="D351" s="3"/>
      <c r="E351" s="3"/>
      <c r="F351" s="3"/>
      <c r="G351" s="3"/>
      <c r="H351" s="3"/>
      <c r="I351" s="3"/>
      <c r="J351" s="3"/>
      <c r="K351" s="3"/>
      <c r="L351" s="3"/>
      <c r="M351" s="3"/>
      <c r="N351" s="3"/>
      <c r="O351" s="3"/>
      <c r="P351" s="3"/>
      <c r="Q351" s="3"/>
      <c r="R351" s="3"/>
      <c r="S351" s="3"/>
      <c r="T351" s="2"/>
      <c r="U351" s="2"/>
      <c r="V351" s="2"/>
      <c r="W351" s="2"/>
      <c r="X351" s="3"/>
      <c r="Y351" s="2"/>
      <c r="Z351" s="2"/>
    </row>
    <row r="352" spans="1:26" ht="16.5" customHeight="1" x14ac:dyDescent="0.25">
      <c r="A352" s="52"/>
      <c r="B352" s="2"/>
      <c r="C352" s="3"/>
      <c r="D352" s="3"/>
      <c r="E352" s="3"/>
      <c r="F352" s="3"/>
      <c r="G352" s="3"/>
      <c r="H352" s="3"/>
      <c r="I352" s="3"/>
      <c r="J352" s="3"/>
      <c r="K352" s="3"/>
      <c r="L352" s="3"/>
      <c r="M352" s="3"/>
      <c r="N352" s="3"/>
      <c r="O352" s="3"/>
      <c r="P352" s="3"/>
      <c r="Q352" s="3"/>
      <c r="R352" s="3"/>
      <c r="S352" s="3"/>
      <c r="T352" s="2"/>
      <c r="U352" s="2"/>
      <c r="V352" s="2"/>
      <c r="W352" s="2"/>
      <c r="X352" s="3"/>
      <c r="Y352" s="2"/>
      <c r="Z352" s="2"/>
    </row>
    <row r="353" spans="1:26" ht="16.5" customHeight="1" x14ac:dyDescent="0.25">
      <c r="A353" s="52"/>
      <c r="B353" s="2"/>
      <c r="C353" s="3"/>
      <c r="D353" s="3"/>
      <c r="E353" s="3"/>
      <c r="F353" s="3"/>
      <c r="G353" s="3"/>
      <c r="H353" s="3"/>
      <c r="I353" s="3"/>
      <c r="J353" s="3"/>
      <c r="K353" s="3"/>
      <c r="L353" s="3"/>
      <c r="M353" s="3"/>
      <c r="N353" s="3"/>
      <c r="O353" s="3"/>
      <c r="P353" s="3"/>
      <c r="Q353" s="3"/>
      <c r="R353" s="3"/>
      <c r="S353" s="3"/>
      <c r="T353" s="2"/>
      <c r="U353" s="2"/>
      <c r="V353" s="2"/>
      <c r="W353" s="2"/>
      <c r="X353" s="3"/>
      <c r="Y353" s="2"/>
      <c r="Z353" s="2"/>
    </row>
    <row r="354" spans="1:26" ht="16.5" customHeight="1" x14ac:dyDescent="0.25">
      <c r="A354" s="52"/>
      <c r="B354" s="2"/>
      <c r="C354" s="3"/>
      <c r="D354" s="3"/>
      <c r="E354" s="3"/>
      <c r="F354" s="3"/>
      <c r="G354" s="3"/>
      <c r="H354" s="3"/>
      <c r="I354" s="3"/>
      <c r="J354" s="3"/>
      <c r="K354" s="3"/>
      <c r="L354" s="3"/>
      <c r="M354" s="3"/>
      <c r="N354" s="3"/>
      <c r="O354" s="3"/>
      <c r="P354" s="3"/>
      <c r="Q354" s="3"/>
      <c r="R354" s="3"/>
      <c r="S354" s="3"/>
      <c r="T354" s="2"/>
      <c r="U354" s="2"/>
      <c r="V354" s="2"/>
      <c r="W354" s="2"/>
      <c r="X354" s="3"/>
      <c r="Y354" s="2"/>
      <c r="Z354" s="2"/>
    </row>
    <row r="355" spans="1:26" ht="16.5" customHeight="1" x14ac:dyDescent="0.25">
      <c r="A355" s="52"/>
      <c r="B355" s="2"/>
      <c r="C355" s="3"/>
      <c r="D355" s="3"/>
      <c r="E355" s="3"/>
      <c r="F355" s="3"/>
      <c r="G355" s="3"/>
      <c r="H355" s="3"/>
      <c r="I355" s="3"/>
      <c r="J355" s="3"/>
      <c r="K355" s="3"/>
      <c r="L355" s="3"/>
      <c r="M355" s="3"/>
      <c r="N355" s="3"/>
      <c r="O355" s="3"/>
      <c r="P355" s="3"/>
      <c r="Q355" s="3"/>
      <c r="R355" s="3"/>
      <c r="S355" s="3"/>
      <c r="T355" s="2"/>
      <c r="U355" s="2"/>
      <c r="V355" s="2"/>
      <c r="W355" s="2"/>
      <c r="X355" s="3"/>
      <c r="Y355" s="2"/>
      <c r="Z355" s="2"/>
    </row>
    <row r="356" spans="1:26" ht="16.5" customHeight="1" x14ac:dyDescent="0.25">
      <c r="A356" s="52"/>
      <c r="B356" s="2"/>
      <c r="C356" s="3"/>
      <c r="D356" s="3"/>
      <c r="E356" s="3"/>
      <c r="F356" s="3"/>
      <c r="G356" s="3"/>
      <c r="H356" s="3"/>
      <c r="I356" s="3"/>
      <c r="J356" s="3"/>
      <c r="K356" s="3"/>
      <c r="L356" s="3"/>
      <c r="M356" s="3"/>
      <c r="N356" s="3"/>
      <c r="O356" s="3"/>
      <c r="P356" s="3"/>
      <c r="Q356" s="3"/>
      <c r="R356" s="3"/>
      <c r="S356" s="3"/>
      <c r="T356" s="2"/>
      <c r="U356" s="2"/>
      <c r="V356" s="2"/>
      <c r="W356" s="2"/>
      <c r="X356" s="3"/>
      <c r="Y356" s="2"/>
      <c r="Z356" s="2"/>
    </row>
    <row r="357" spans="1:26" ht="16.5" customHeight="1" x14ac:dyDescent="0.25">
      <c r="A357" s="52"/>
      <c r="B357" s="2"/>
      <c r="C357" s="3"/>
      <c r="D357" s="3"/>
      <c r="E357" s="3"/>
      <c r="F357" s="3"/>
      <c r="G357" s="3"/>
      <c r="H357" s="3"/>
      <c r="I357" s="3"/>
      <c r="J357" s="3"/>
      <c r="K357" s="3"/>
      <c r="L357" s="3"/>
      <c r="M357" s="3"/>
      <c r="N357" s="3"/>
      <c r="O357" s="3"/>
      <c r="P357" s="3"/>
      <c r="Q357" s="3"/>
      <c r="R357" s="3"/>
      <c r="S357" s="3"/>
      <c r="T357" s="2"/>
      <c r="U357" s="2"/>
      <c r="V357" s="2"/>
      <c r="W357" s="2"/>
      <c r="X357" s="3"/>
      <c r="Y357" s="2"/>
      <c r="Z357" s="2"/>
    </row>
    <row r="358" spans="1:26" ht="16.5" customHeight="1" x14ac:dyDescent="0.25">
      <c r="A358" s="52"/>
      <c r="B358" s="2"/>
      <c r="C358" s="3"/>
      <c r="D358" s="3"/>
      <c r="E358" s="3"/>
      <c r="F358" s="3"/>
      <c r="G358" s="3"/>
      <c r="H358" s="3"/>
      <c r="I358" s="3"/>
      <c r="J358" s="3"/>
      <c r="K358" s="3"/>
      <c r="L358" s="3"/>
      <c r="M358" s="3"/>
      <c r="N358" s="3"/>
      <c r="O358" s="3"/>
      <c r="P358" s="3"/>
      <c r="Q358" s="3"/>
      <c r="R358" s="3"/>
      <c r="S358" s="3"/>
      <c r="T358" s="2"/>
      <c r="U358" s="2"/>
      <c r="V358" s="2"/>
      <c r="W358" s="2"/>
      <c r="X358" s="3"/>
      <c r="Y358" s="2"/>
      <c r="Z358" s="2"/>
    </row>
    <row r="359" spans="1:26" ht="16.5" customHeight="1" x14ac:dyDescent="0.25">
      <c r="A359" s="52"/>
      <c r="B359" s="2"/>
      <c r="C359" s="3"/>
      <c r="D359" s="3"/>
      <c r="E359" s="3"/>
      <c r="F359" s="3"/>
      <c r="G359" s="3"/>
      <c r="H359" s="3"/>
      <c r="I359" s="3"/>
      <c r="J359" s="3"/>
      <c r="K359" s="3"/>
      <c r="L359" s="3"/>
      <c r="M359" s="3"/>
      <c r="N359" s="3"/>
      <c r="O359" s="3"/>
      <c r="P359" s="3"/>
      <c r="Q359" s="3"/>
      <c r="R359" s="3"/>
      <c r="S359" s="3"/>
      <c r="T359" s="2"/>
      <c r="U359" s="2"/>
      <c r="V359" s="2"/>
      <c r="W359" s="2"/>
      <c r="X359" s="3"/>
      <c r="Y359" s="2"/>
      <c r="Z359" s="2"/>
    </row>
    <row r="360" spans="1:26" ht="16.5" customHeight="1" x14ac:dyDescent="0.25">
      <c r="A360" s="52"/>
      <c r="B360" s="2"/>
      <c r="C360" s="3"/>
      <c r="D360" s="3"/>
      <c r="E360" s="3"/>
      <c r="F360" s="3"/>
      <c r="G360" s="3"/>
      <c r="H360" s="3"/>
      <c r="I360" s="3"/>
      <c r="J360" s="3"/>
      <c r="K360" s="3"/>
      <c r="L360" s="3"/>
      <c r="M360" s="3"/>
      <c r="N360" s="3"/>
      <c r="O360" s="3"/>
      <c r="P360" s="3"/>
      <c r="Q360" s="3"/>
      <c r="R360" s="3"/>
      <c r="S360" s="3"/>
      <c r="T360" s="2"/>
      <c r="U360" s="2"/>
      <c r="V360" s="2"/>
      <c r="W360" s="2"/>
      <c r="X360" s="3"/>
      <c r="Y360" s="2"/>
      <c r="Z360" s="2"/>
    </row>
    <row r="361" spans="1:26" ht="16.5" customHeight="1" x14ac:dyDescent="0.25">
      <c r="A361" s="52"/>
      <c r="B361" s="2"/>
      <c r="C361" s="3"/>
      <c r="D361" s="3"/>
      <c r="E361" s="3"/>
      <c r="F361" s="3"/>
      <c r="G361" s="3"/>
      <c r="H361" s="3"/>
      <c r="I361" s="3"/>
      <c r="J361" s="3"/>
      <c r="K361" s="3"/>
      <c r="L361" s="3"/>
      <c r="M361" s="3"/>
      <c r="N361" s="3"/>
      <c r="O361" s="3"/>
      <c r="P361" s="3"/>
      <c r="Q361" s="3"/>
      <c r="R361" s="3"/>
      <c r="S361" s="3"/>
      <c r="T361" s="2"/>
      <c r="U361" s="2"/>
      <c r="V361" s="2"/>
      <c r="W361" s="2"/>
      <c r="X361" s="3"/>
      <c r="Y361" s="2"/>
      <c r="Z361" s="2"/>
    </row>
    <row r="362" spans="1:26" ht="16.5" customHeight="1" x14ac:dyDescent="0.25">
      <c r="A362" s="52"/>
      <c r="B362" s="2"/>
      <c r="C362" s="3"/>
      <c r="D362" s="3"/>
      <c r="E362" s="3"/>
      <c r="F362" s="3"/>
      <c r="G362" s="3"/>
      <c r="H362" s="3"/>
      <c r="I362" s="3"/>
      <c r="J362" s="3"/>
      <c r="K362" s="3"/>
      <c r="L362" s="3"/>
      <c r="M362" s="3"/>
      <c r="N362" s="3"/>
      <c r="O362" s="3"/>
      <c r="P362" s="3"/>
      <c r="Q362" s="3"/>
      <c r="R362" s="3"/>
      <c r="S362" s="3"/>
      <c r="T362" s="2"/>
      <c r="U362" s="2"/>
      <c r="V362" s="2"/>
      <c r="W362" s="2"/>
      <c r="X362" s="3"/>
      <c r="Y362" s="2"/>
      <c r="Z362" s="2"/>
    </row>
    <row r="363" spans="1:26" ht="16.5" customHeight="1" x14ac:dyDescent="0.25">
      <c r="A363" s="52"/>
      <c r="B363" s="2"/>
      <c r="C363" s="3"/>
      <c r="D363" s="3"/>
      <c r="E363" s="3"/>
      <c r="F363" s="3"/>
      <c r="G363" s="3"/>
      <c r="H363" s="3"/>
      <c r="I363" s="3"/>
      <c r="J363" s="3"/>
      <c r="K363" s="3"/>
      <c r="L363" s="3"/>
      <c r="M363" s="3"/>
      <c r="N363" s="3"/>
      <c r="O363" s="3"/>
      <c r="P363" s="3"/>
      <c r="Q363" s="3"/>
      <c r="R363" s="3"/>
      <c r="S363" s="3"/>
      <c r="T363" s="2"/>
      <c r="U363" s="2"/>
      <c r="V363" s="2"/>
      <c r="W363" s="2"/>
      <c r="X363" s="3"/>
      <c r="Y363" s="2"/>
      <c r="Z363" s="2"/>
    </row>
    <row r="364" spans="1:26" ht="16.5" customHeight="1" x14ac:dyDescent="0.25">
      <c r="A364" s="52"/>
      <c r="B364" s="2"/>
      <c r="C364" s="3"/>
      <c r="D364" s="3"/>
      <c r="E364" s="3"/>
      <c r="F364" s="3"/>
      <c r="G364" s="3"/>
      <c r="H364" s="3"/>
      <c r="I364" s="3"/>
      <c r="J364" s="3"/>
      <c r="K364" s="3"/>
      <c r="L364" s="3"/>
      <c r="M364" s="3"/>
      <c r="N364" s="3"/>
      <c r="O364" s="3"/>
      <c r="P364" s="3"/>
      <c r="Q364" s="3"/>
      <c r="R364" s="3"/>
      <c r="S364" s="3"/>
      <c r="T364" s="2"/>
      <c r="U364" s="2"/>
      <c r="V364" s="2"/>
      <c r="W364" s="2"/>
      <c r="X364" s="3"/>
      <c r="Y364" s="2"/>
      <c r="Z364" s="2"/>
    </row>
    <row r="365" spans="1:26" ht="16.5" customHeight="1" x14ac:dyDescent="0.25">
      <c r="A365" s="52"/>
      <c r="B365" s="2"/>
      <c r="C365" s="3"/>
      <c r="D365" s="3"/>
      <c r="E365" s="3"/>
      <c r="F365" s="3"/>
      <c r="G365" s="3"/>
      <c r="H365" s="3"/>
      <c r="I365" s="3"/>
      <c r="J365" s="3"/>
      <c r="K365" s="3"/>
      <c r="L365" s="3"/>
      <c r="M365" s="3"/>
      <c r="N365" s="3"/>
      <c r="O365" s="3"/>
      <c r="P365" s="3"/>
      <c r="Q365" s="3"/>
      <c r="R365" s="3"/>
      <c r="S365" s="3"/>
      <c r="T365" s="2"/>
      <c r="U365" s="2"/>
      <c r="V365" s="2"/>
      <c r="W365" s="2"/>
      <c r="X365" s="3"/>
      <c r="Y365" s="2"/>
      <c r="Z365" s="2"/>
    </row>
    <row r="366" spans="1:26" ht="16.5" customHeight="1" x14ac:dyDescent="0.25">
      <c r="A366" s="52"/>
      <c r="B366" s="2"/>
      <c r="C366" s="3"/>
      <c r="D366" s="3"/>
      <c r="E366" s="3"/>
      <c r="F366" s="3"/>
      <c r="G366" s="3"/>
      <c r="H366" s="3"/>
      <c r="I366" s="3"/>
      <c r="J366" s="3"/>
      <c r="K366" s="3"/>
      <c r="L366" s="3"/>
      <c r="M366" s="3"/>
      <c r="N366" s="3"/>
      <c r="O366" s="3"/>
      <c r="P366" s="3"/>
      <c r="Q366" s="3"/>
      <c r="R366" s="3"/>
      <c r="S366" s="3"/>
      <c r="T366" s="2"/>
      <c r="U366" s="2"/>
      <c r="V366" s="2"/>
      <c r="W366" s="2"/>
      <c r="X366" s="3"/>
      <c r="Y366" s="2"/>
      <c r="Z366" s="2"/>
    </row>
    <row r="367" spans="1:26" ht="16.5" customHeight="1" x14ac:dyDescent="0.25">
      <c r="A367" s="52"/>
      <c r="B367" s="2"/>
      <c r="C367" s="3"/>
      <c r="D367" s="3"/>
      <c r="E367" s="3"/>
      <c r="F367" s="3"/>
      <c r="G367" s="3"/>
      <c r="H367" s="3"/>
      <c r="I367" s="3"/>
      <c r="J367" s="3"/>
      <c r="K367" s="3"/>
      <c r="L367" s="3"/>
      <c r="M367" s="3"/>
      <c r="N367" s="3"/>
      <c r="O367" s="3"/>
      <c r="P367" s="3"/>
      <c r="Q367" s="3"/>
      <c r="R367" s="3"/>
      <c r="S367" s="3"/>
      <c r="T367" s="2"/>
      <c r="U367" s="2"/>
      <c r="V367" s="2"/>
      <c r="W367" s="2"/>
      <c r="X367" s="3"/>
      <c r="Y367" s="2"/>
      <c r="Z367" s="2"/>
    </row>
    <row r="368" spans="1:26" ht="16.5" customHeight="1" x14ac:dyDescent="0.25">
      <c r="A368" s="52"/>
      <c r="B368" s="2"/>
      <c r="C368" s="3"/>
      <c r="D368" s="3"/>
      <c r="E368" s="3"/>
      <c r="F368" s="3"/>
      <c r="G368" s="3"/>
      <c r="H368" s="3"/>
      <c r="I368" s="3"/>
      <c r="J368" s="3"/>
      <c r="K368" s="3"/>
      <c r="L368" s="3"/>
      <c r="M368" s="3"/>
      <c r="N368" s="3"/>
      <c r="O368" s="3"/>
      <c r="P368" s="3"/>
      <c r="Q368" s="3"/>
      <c r="R368" s="3"/>
      <c r="S368" s="3"/>
      <c r="T368" s="2"/>
      <c r="U368" s="2"/>
      <c r="V368" s="2"/>
      <c r="W368" s="2"/>
      <c r="X368" s="3"/>
      <c r="Y368" s="2"/>
      <c r="Z368" s="2"/>
    </row>
    <row r="369" spans="1:26" ht="16.5" customHeight="1" x14ac:dyDescent="0.25">
      <c r="A369" s="52"/>
      <c r="B369" s="2"/>
      <c r="C369" s="3"/>
      <c r="D369" s="3"/>
      <c r="E369" s="3"/>
      <c r="F369" s="3"/>
      <c r="G369" s="3"/>
      <c r="H369" s="3"/>
      <c r="I369" s="3"/>
      <c r="J369" s="3"/>
      <c r="K369" s="3"/>
      <c r="L369" s="3"/>
      <c r="M369" s="3"/>
      <c r="N369" s="3"/>
      <c r="O369" s="3"/>
      <c r="P369" s="3"/>
      <c r="Q369" s="3"/>
      <c r="R369" s="3"/>
      <c r="S369" s="3"/>
      <c r="T369" s="2"/>
      <c r="U369" s="2"/>
      <c r="V369" s="2"/>
      <c r="W369" s="2"/>
      <c r="X369" s="3"/>
      <c r="Y369" s="2"/>
      <c r="Z369" s="2"/>
    </row>
    <row r="370" spans="1:26" ht="16.5" customHeight="1" x14ac:dyDescent="0.25">
      <c r="A370" s="52"/>
      <c r="B370" s="2"/>
      <c r="C370" s="3"/>
      <c r="D370" s="3"/>
      <c r="E370" s="3"/>
      <c r="F370" s="3"/>
      <c r="G370" s="3"/>
      <c r="H370" s="3"/>
      <c r="I370" s="3"/>
      <c r="J370" s="3"/>
      <c r="K370" s="3"/>
      <c r="L370" s="3"/>
      <c r="M370" s="3"/>
      <c r="N370" s="3"/>
      <c r="O370" s="3"/>
      <c r="P370" s="3"/>
      <c r="Q370" s="3"/>
      <c r="R370" s="3"/>
      <c r="S370" s="3"/>
      <c r="T370" s="2"/>
      <c r="U370" s="2"/>
      <c r="V370" s="2"/>
      <c r="W370" s="2"/>
      <c r="X370" s="3"/>
      <c r="Y370" s="2"/>
      <c r="Z370" s="2"/>
    </row>
    <row r="371" spans="1:26" ht="16.5" customHeight="1" x14ac:dyDescent="0.25">
      <c r="A371" s="52"/>
      <c r="B371" s="2"/>
      <c r="C371" s="3"/>
      <c r="D371" s="3"/>
      <c r="E371" s="3"/>
      <c r="F371" s="3"/>
      <c r="G371" s="3"/>
      <c r="H371" s="3"/>
      <c r="I371" s="3"/>
      <c r="J371" s="3"/>
      <c r="K371" s="3"/>
      <c r="L371" s="3"/>
      <c r="M371" s="3"/>
      <c r="N371" s="3"/>
      <c r="O371" s="3"/>
      <c r="P371" s="3"/>
      <c r="Q371" s="3"/>
      <c r="R371" s="3"/>
      <c r="S371" s="3"/>
      <c r="T371" s="2"/>
      <c r="U371" s="2"/>
      <c r="V371" s="2"/>
      <c r="W371" s="2"/>
      <c r="X371" s="3"/>
      <c r="Y371" s="2"/>
      <c r="Z371" s="2"/>
    </row>
    <row r="372" spans="1:26" ht="16.5" customHeight="1" x14ac:dyDescent="0.25">
      <c r="A372" s="52"/>
      <c r="B372" s="2"/>
      <c r="C372" s="3"/>
      <c r="D372" s="3"/>
      <c r="E372" s="3"/>
      <c r="F372" s="3"/>
      <c r="G372" s="3"/>
      <c r="H372" s="3"/>
      <c r="I372" s="3"/>
      <c r="J372" s="3"/>
      <c r="K372" s="3"/>
      <c r="L372" s="3"/>
      <c r="M372" s="3"/>
      <c r="N372" s="3"/>
      <c r="O372" s="3"/>
      <c r="P372" s="3"/>
      <c r="Q372" s="3"/>
      <c r="R372" s="3"/>
      <c r="S372" s="3"/>
      <c r="T372" s="2"/>
      <c r="U372" s="2"/>
      <c r="V372" s="2"/>
      <c r="W372" s="2"/>
      <c r="X372" s="3"/>
      <c r="Y372" s="2"/>
      <c r="Z372" s="2"/>
    </row>
    <row r="373" spans="1:26" ht="16.5" customHeight="1" x14ac:dyDescent="0.25">
      <c r="A373" s="52"/>
      <c r="B373" s="2"/>
      <c r="C373" s="3"/>
      <c r="D373" s="3"/>
      <c r="E373" s="3"/>
      <c r="F373" s="3"/>
      <c r="G373" s="3"/>
      <c r="H373" s="3"/>
      <c r="I373" s="3"/>
      <c r="J373" s="3"/>
      <c r="K373" s="3"/>
      <c r="L373" s="3"/>
      <c r="M373" s="3"/>
      <c r="N373" s="3"/>
      <c r="O373" s="3"/>
      <c r="P373" s="3"/>
      <c r="Q373" s="3"/>
      <c r="R373" s="3"/>
      <c r="S373" s="3"/>
      <c r="T373" s="2"/>
      <c r="U373" s="2"/>
      <c r="V373" s="2"/>
      <c r="W373" s="2"/>
      <c r="X373" s="3"/>
      <c r="Y373" s="2"/>
      <c r="Z373" s="2"/>
    </row>
    <row r="374" spans="1:26" ht="16.5" customHeight="1" x14ac:dyDescent="0.25">
      <c r="A374" s="52"/>
      <c r="B374" s="2"/>
      <c r="C374" s="3"/>
      <c r="D374" s="3"/>
      <c r="E374" s="3"/>
      <c r="F374" s="3"/>
      <c r="G374" s="3"/>
      <c r="H374" s="3"/>
      <c r="I374" s="3"/>
      <c r="J374" s="3"/>
      <c r="K374" s="3"/>
      <c r="L374" s="3"/>
      <c r="M374" s="3"/>
      <c r="N374" s="3"/>
      <c r="O374" s="3"/>
      <c r="P374" s="3"/>
      <c r="Q374" s="3"/>
      <c r="R374" s="3"/>
      <c r="S374" s="3"/>
      <c r="T374" s="2"/>
      <c r="U374" s="2"/>
      <c r="V374" s="2"/>
      <c r="W374" s="2"/>
      <c r="X374" s="3"/>
      <c r="Y374" s="2"/>
      <c r="Z374" s="2"/>
    </row>
    <row r="375" spans="1:26" ht="16.5" customHeight="1" x14ac:dyDescent="0.25">
      <c r="A375" s="52"/>
      <c r="B375" s="2"/>
      <c r="C375" s="3"/>
      <c r="D375" s="3"/>
      <c r="E375" s="3"/>
      <c r="F375" s="3"/>
      <c r="G375" s="3"/>
      <c r="H375" s="3"/>
      <c r="I375" s="3"/>
      <c r="J375" s="3"/>
      <c r="K375" s="3"/>
      <c r="L375" s="3"/>
      <c r="M375" s="3"/>
      <c r="N375" s="3"/>
      <c r="O375" s="3"/>
      <c r="P375" s="3"/>
      <c r="Q375" s="3"/>
      <c r="R375" s="3"/>
      <c r="S375" s="3"/>
      <c r="T375" s="2"/>
      <c r="U375" s="2"/>
      <c r="V375" s="2"/>
      <c r="W375" s="2"/>
      <c r="X375" s="3"/>
      <c r="Y375" s="2"/>
      <c r="Z375" s="2"/>
    </row>
    <row r="376" spans="1:26" ht="16.5" customHeight="1" x14ac:dyDescent="0.25">
      <c r="A376" s="52"/>
      <c r="B376" s="2"/>
      <c r="C376" s="3"/>
      <c r="D376" s="3"/>
      <c r="E376" s="3"/>
      <c r="F376" s="3"/>
      <c r="G376" s="3"/>
      <c r="H376" s="3"/>
      <c r="I376" s="3"/>
      <c r="J376" s="3"/>
      <c r="K376" s="3"/>
      <c r="L376" s="3"/>
      <c r="M376" s="3"/>
      <c r="N376" s="3"/>
      <c r="O376" s="3"/>
      <c r="P376" s="3"/>
      <c r="Q376" s="3"/>
      <c r="R376" s="3"/>
      <c r="S376" s="3"/>
      <c r="T376" s="2"/>
      <c r="U376" s="2"/>
      <c r="V376" s="2"/>
      <c r="W376" s="2"/>
      <c r="X376" s="3"/>
      <c r="Y376" s="2"/>
      <c r="Z376" s="2"/>
    </row>
    <row r="377" spans="1:26" ht="16.5" customHeight="1" x14ac:dyDescent="0.25">
      <c r="A377" s="52"/>
      <c r="B377" s="2"/>
      <c r="C377" s="3"/>
      <c r="D377" s="3"/>
      <c r="E377" s="3"/>
      <c r="F377" s="3"/>
      <c r="G377" s="3"/>
      <c r="H377" s="3"/>
      <c r="I377" s="3"/>
      <c r="J377" s="3"/>
      <c r="K377" s="3"/>
      <c r="L377" s="3"/>
      <c r="M377" s="3"/>
      <c r="N377" s="3"/>
      <c r="O377" s="3"/>
      <c r="P377" s="3"/>
      <c r="Q377" s="3"/>
      <c r="R377" s="3"/>
      <c r="S377" s="3"/>
      <c r="T377" s="2"/>
      <c r="U377" s="2"/>
      <c r="V377" s="2"/>
      <c r="W377" s="2"/>
      <c r="X377" s="3"/>
      <c r="Y377" s="2"/>
      <c r="Z377" s="2"/>
    </row>
    <row r="378" spans="1:26" ht="16.5" customHeight="1" x14ac:dyDescent="0.25">
      <c r="A378" s="52"/>
      <c r="B378" s="2"/>
      <c r="C378" s="3"/>
      <c r="D378" s="3"/>
      <c r="E378" s="3"/>
      <c r="F378" s="3"/>
      <c r="G378" s="3"/>
      <c r="H378" s="3"/>
      <c r="I378" s="3"/>
      <c r="J378" s="3"/>
      <c r="K378" s="3"/>
      <c r="L378" s="3"/>
      <c r="M378" s="3"/>
      <c r="N378" s="3"/>
      <c r="O378" s="3"/>
      <c r="P378" s="3"/>
      <c r="Q378" s="3"/>
      <c r="R378" s="3"/>
      <c r="S378" s="3"/>
      <c r="T378" s="2"/>
      <c r="U378" s="2"/>
      <c r="V378" s="2"/>
      <c r="W378" s="2"/>
      <c r="X378" s="3"/>
      <c r="Y378" s="2"/>
      <c r="Z378" s="2"/>
    </row>
    <row r="379" spans="1:26" ht="16.5" customHeight="1" x14ac:dyDescent="0.25">
      <c r="A379" s="52"/>
      <c r="B379" s="2"/>
      <c r="C379" s="3"/>
      <c r="D379" s="3"/>
      <c r="E379" s="3"/>
      <c r="F379" s="3"/>
      <c r="G379" s="3"/>
      <c r="H379" s="3"/>
      <c r="I379" s="3"/>
      <c r="J379" s="3"/>
      <c r="K379" s="3"/>
      <c r="L379" s="3"/>
      <c r="M379" s="3"/>
      <c r="N379" s="3"/>
      <c r="O379" s="3"/>
      <c r="P379" s="3"/>
      <c r="Q379" s="3"/>
      <c r="R379" s="3"/>
      <c r="S379" s="3"/>
      <c r="T379" s="2"/>
      <c r="U379" s="2"/>
      <c r="V379" s="2"/>
      <c r="W379" s="2"/>
      <c r="X379" s="3"/>
      <c r="Y379" s="2"/>
      <c r="Z379" s="2"/>
    </row>
    <row r="380" spans="1:26" ht="16.5" customHeight="1" x14ac:dyDescent="0.25">
      <c r="A380" s="52"/>
      <c r="B380" s="2"/>
      <c r="C380" s="3"/>
      <c r="D380" s="3"/>
      <c r="E380" s="3"/>
      <c r="F380" s="3"/>
      <c r="G380" s="3"/>
      <c r="H380" s="3"/>
      <c r="I380" s="3"/>
      <c r="J380" s="3"/>
      <c r="K380" s="3"/>
      <c r="L380" s="3"/>
      <c r="M380" s="3"/>
      <c r="N380" s="3"/>
      <c r="O380" s="3"/>
      <c r="P380" s="3"/>
      <c r="Q380" s="3"/>
      <c r="R380" s="3"/>
      <c r="S380" s="3"/>
      <c r="T380" s="2"/>
      <c r="U380" s="2"/>
      <c r="V380" s="2"/>
      <c r="W380" s="2"/>
      <c r="X380" s="3"/>
      <c r="Y380" s="2"/>
      <c r="Z380" s="2"/>
    </row>
    <row r="381" spans="1:26" ht="16.5" customHeight="1" x14ac:dyDescent="0.25">
      <c r="A381" s="52"/>
      <c r="B381" s="2"/>
      <c r="C381" s="3"/>
      <c r="D381" s="3"/>
      <c r="E381" s="3"/>
      <c r="F381" s="3"/>
      <c r="G381" s="3"/>
      <c r="H381" s="3"/>
      <c r="I381" s="3"/>
      <c r="J381" s="3"/>
      <c r="K381" s="3"/>
      <c r="L381" s="3"/>
      <c r="M381" s="3"/>
      <c r="N381" s="3"/>
      <c r="O381" s="3"/>
      <c r="P381" s="3"/>
      <c r="Q381" s="3"/>
      <c r="R381" s="3"/>
      <c r="S381" s="3"/>
      <c r="T381" s="2"/>
      <c r="U381" s="2"/>
      <c r="V381" s="2"/>
      <c r="W381" s="2"/>
      <c r="X381" s="3"/>
      <c r="Y381" s="2"/>
      <c r="Z381" s="2"/>
    </row>
    <row r="382" spans="1:26" ht="16.5" customHeight="1" x14ac:dyDescent="0.25">
      <c r="A382" s="52"/>
      <c r="B382" s="2"/>
      <c r="C382" s="3"/>
      <c r="D382" s="3"/>
      <c r="E382" s="3"/>
      <c r="F382" s="3"/>
      <c r="G382" s="3"/>
      <c r="H382" s="3"/>
      <c r="I382" s="3"/>
      <c r="J382" s="3"/>
      <c r="K382" s="3"/>
      <c r="L382" s="3"/>
      <c r="M382" s="3"/>
      <c r="N382" s="3"/>
      <c r="O382" s="3"/>
      <c r="P382" s="3"/>
      <c r="Q382" s="3"/>
      <c r="R382" s="3"/>
      <c r="S382" s="3"/>
      <c r="T382" s="2"/>
      <c r="U382" s="2"/>
      <c r="V382" s="2"/>
      <c r="W382" s="2"/>
      <c r="X382" s="3"/>
      <c r="Y382" s="2"/>
      <c r="Z382" s="2"/>
    </row>
    <row r="383" spans="1:26" ht="16.5" customHeight="1" x14ac:dyDescent="0.25">
      <c r="A383" s="52"/>
      <c r="B383" s="2"/>
      <c r="C383" s="3"/>
      <c r="D383" s="3"/>
      <c r="E383" s="3"/>
      <c r="F383" s="3"/>
      <c r="G383" s="3"/>
      <c r="H383" s="3"/>
      <c r="I383" s="3"/>
      <c r="J383" s="3"/>
      <c r="K383" s="3"/>
      <c r="L383" s="3"/>
      <c r="M383" s="3"/>
      <c r="N383" s="3"/>
      <c r="O383" s="3"/>
      <c r="P383" s="3"/>
      <c r="Q383" s="3"/>
      <c r="R383" s="3"/>
      <c r="S383" s="3"/>
      <c r="T383" s="2"/>
      <c r="U383" s="2"/>
      <c r="V383" s="2"/>
      <c r="W383" s="2"/>
      <c r="X383" s="3"/>
      <c r="Y383" s="2"/>
      <c r="Z383" s="2"/>
    </row>
    <row r="384" spans="1:26" ht="16.5" customHeight="1" x14ac:dyDescent="0.25">
      <c r="A384" s="52"/>
      <c r="B384" s="2"/>
      <c r="C384" s="3"/>
      <c r="D384" s="3"/>
      <c r="E384" s="3"/>
      <c r="F384" s="3"/>
      <c r="G384" s="3"/>
      <c r="H384" s="3"/>
      <c r="I384" s="3"/>
      <c r="J384" s="3"/>
      <c r="K384" s="3"/>
      <c r="L384" s="3"/>
      <c r="M384" s="3"/>
      <c r="N384" s="3"/>
      <c r="O384" s="3"/>
      <c r="P384" s="3"/>
      <c r="Q384" s="3"/>
      <c r="R384" s="3"/>
      <c r="S384" s="3"/>
      <c r="T384" s="2"/>
      <c r="U384" s="2"/>
      <c r="V384" s="2"/>
      <c r="W384" s="2"/>
      <c r="X384" s="3"/>
      <c r="Y384" s="2"/>
      <c r="Z384" s="2"/>
    </row>
    <row r="385" spans="1:26" ht="16.5" customHeight="1" x14ac:dyDescent="0.25">
      <c r="A385" s="52"/>
      <c r="B385" s="2"/>
      <c r="C385" s="3"/>
      <c r="D385" s="3"/>
      <c r="E385" s="3"/>
      <c r="F385" s="3"/>
      <c r="G385" s="3"/>
      <c r="H385" s="3"/>
      <c r="I385" s="3"/>
      <c r="J385" s="3"/>
      <c r="K385" s="3"/>
      <c r="L385" s="3"/>
      <c r="M385" s="3"/>
      <c r="N385" s="3"/>
      <c r="O385" s="3"/>
      <c r="P385" s="3"/>
      <c r="Q385" s="3"/>
      <c r="R385" s="3"/>
      <c r="S385" s="3"/>
      <c r="T385" s="2"/>
      <c r="U385" s="2"/>
      <c r="V385" s="2"/>
      <c r="W385" s="2"/>
      <c r="X385" s="3"/>
      <c r="Y385" s="2"/>
      <c r="Z385" s="2"/>
    </row>
    <row r="386" spans="1:26" ht="16.5" customHeight="1" x14ac:dyDescent="0.25">
      <c r="A386" s="52"/>
      <c r="B386" s="2"/>
      <c r="C386" s="3"/>
      <c r="D386" s="3"/>
      <c r="E386" s="3"/>
      <c r="F386" s="3"/>
      <c r="G386" s="3"/>
      <c r="H386" s="3"/>
      <c r="I386" s="3"/>
      <c r="J386" s="3"/>
      <c r="K386" s="3"/>
      <c r="L386" s="3"/>
      <c r="M386" s="3"/>
      <c r="N386" s="3"/>
      <c r="O386" s="3"/>
      <c r="P386" s="3"/>
      <c r="Q386" s="3"/>
      <c r="R386" s="3"/>
      <c r="S386" s="3"/>
      <c r="T386" s="2"/>
      <c r="U386" s="2"/>
      <c r="V386" s="2"/>
      <c r="W386" s="2"/>
      <c r="X386" s="3"/>
      <c r="Y386" s="2"/>
      <c r="Z386" s="2"/>
    </row>
    <row r="387" spans="1:26" ht="16.5" customHeight="1" x14ac:dyDescent="0.25">
      <c r="A387" s="52"/>
      <c r="B387" s="2"/>
      <c r="C387" s="3"/>
      <c r="D387" s="3"/>
      <c r="E387" s="3"/>
      <c r="F387" s="3"/>
      <c r="G387" s="3"/>
      <c r="H387" s="3"/>
      <c r="I387" s="3"/>
      <c r="J387" s="3"/>
      <c r="K387" s="3"/>
      <c r="L387" s="3"/>
      <c r="M387" s="3"/>
      <c r="N387" s="3"/>
      <c r="O387" s="3"/>
      <c r="P387" s="3"/>
      <c r="Q387" s="3"/>
      <c r="R387" s="3"/>
      <c r="S387" s="3"/>
      <c r="T387" s="2"/>
      <c r="U387" s="2"/>
      <c r="V387" s="2"/>
      <c r="W387" s="2"/>
      <c r="X387" s="3"/>
      <c r="Y387" s="2"/>
      <c r="Z387" s="2"/>
    </row>
    <row r="388" spans="1:26" ht="16.5" customHeight="1" x14ac:dyDescent="0.25">
      <c r="A388" s="52"/>
      <c r="B388" s="2"/>
      <c r="C388" s="3"/>
      <c r="D388" s="3"/>
      <c r="E388" s="3"/>
      <c r="F388" s="3"/>
      <c r="G388" s="3"/>
      <c r="H388" s="3"/>
      <c r="I388" s="3"/>
      <c r="J388" s="3"/>
      <c r="K388" s="3"/>
      <c r="L388" s="3"/>
      <c r="M388" s="3"/>
      <c r="N388" s="3"/>
      <c r="O388" s="3"/>
      <c r="P388" s="3"/>
      <c r="Q388" s="3"/>
      <c r="R388" s="3"/>
      <c r="S388" s="3"/>
      <c r="T388" s="2"/>
      <c r="U388" s="2"/>
      <c r="V388" s="2"/>
      <c r="W388" s="2"/>
      <c r="X388" s="3"/>
      <c r="Y388" s="2"/>
      <c r="Z388" s="2"/>
    </row>
    <row r="389" spans="1:26" ht="16.5" customHeight="1" x14ac:dyDescent="0.25">
      <c r="A389" s="52"/>
      <c r="B389" s="2"/>
      <c r="C389" s="3"/>
      <c r="D389" s="3"/>
      <c r="E389" s="3"/>
      <c r="F389" s="3"/>
      <c r="G389" s="3"/>
      <c r="H389" s="3"/>
      <c r="I389" s="3"/>
      <c r="J389" s="3"/>
      <c r="K389" s="3"/>
      <c r="L389" s="3"/>
      <c r="M389" s="3"/>
      <c r="N389" s="3"/>
      <c r="O389" s="3"/>
      <c r="P389" s="3"/>
      <c r="Q389" s="3"/>
      <c r="R389" s="3"/>
      <c r="S389" s="3"/>
      <c r="T389" s="2"/>
      <c r="U389" s="2"/>
      <c r="V389" s="2"/>
      <c r="W389" s="2"/>
      <c r="X389" s="3"/>
      <c r="Y389" s="2"/>
      <c r="Z389" s="2"/>
    </row>
    <row r="390" spans="1:26" ht="16.5" customHeight="1" x14ac:dyDescent="0.25">
      <c r="A390" s="52"/>
      <c r="B390" s="2"/>
      <c r="C390" s="3"/>
      <c r="D390" s="3"/>
      <c r="E390" s="3"/>
      <c r="F390" s="3"/>
      <c r="G390" s="3"/>
      <c r="H390" s="3"/>
      <c r="I390" s="3"/>
      <c r="J390" s="3"/>
      <c r="K390" s="3"/>
      <c r="L390" s="3"/>
      <c r="M390" s="3"/>
      <c r="N390" s="3"/>
      <c r="O390" s="3"/>
      <c r="P390" s="3"/>
      <c r="Q390" s="3"/>
      <c r="R390" s="3"/>
      <c r="S390" s="3"/>
      <c r="T390" s="2"/>
      <c r="U390" s="2"/>
      <c r="V390" s="2"/>
      <c r="W390" s="2"/>
      <c r="X390" s="3"/>
      <c r="Y390" s="2"/>
      <c r="Z390" s="2"/>
    </row>
    <row r="391" spans="1:26" ht="16.5" customHeight="1" x14ac:dyDescent="0.25">
      <c r="A391" s="52"/>
      <c r="B391" s="2"/>
      <c r="C391" s="3"/>
      <c r="D391" s="3"/>
      <c r="E391" s="3"/>
      <c r="F391" s="3"/>
      <c r="G391" s="3"/>
      <c r="H391" s="3"/>
      <c r="I391" s="3"/>
      <c r="J391" s="3"/>
      <c r="K391" s="3"/>
      <c r="L391" s="3"/>
      <c r="M391" s="3"/>
      <c r="N391" s="3"/>
      <c r="O391" s="3"/>
      <c r="P391" s="3"/>
      <c r="Q391" s="3"/>
      <c r="R391" s="3"/>
      <c r="S391" s="3"/>
      <c r="T391" s="2"/>
      <c r="U391" s="2"/>
      <c r="V391" s="2"/>
      <c r="W391" s="2"/>
      <c r="X391" s="3"/>
      <c r="Y391" s="2"/>
      <c r="Z391" s="2"/>
    </row>
    <row r="392" spans="1:26" ht="16.5" customHeight="1" x14ac:dyDescent="0.25">
      <c r="A392" s="52"/>
      <c r="B392" s="2"/>
      <c r="C392" s="3"/>
      <c r="D392" s="3"/>
      <c r="E392" s="3"/>
      <c r="F392" s="3"/>
      <c r="G392" s="3"/>
      <c r="H392" s="3"/>
      <c r="I392" s="3"/>
      <c r="J392" s="3"/>
      <c r="K392" s="3"/>
      <c r="L392" s="3"/>
      <c r="M392" s="3"/>
      <c r="N392" s="3"/>
      <c r="O392" s="3"/>
      <c r="P392" s="3"/>
      <c r="Q392" s="3"/>
      <c r="R392" s="3"/>
      <c r="S392" s="3"/>
      <c r="T392" s="2"/>
      <c r="U392" s="2"/>
      <c r="V392" s="2"/>
      <c r="W392" s="2"/>
      <c r="X392" s="3"/>
      <c r="Y392" s="2"/>
      <c r="Z392" s="2"/>
    </row>
    <row r="393" spans="1:26" ht="16.5" customHeight="1" x14ac:dyDescent="0.25">
      <c r="A393" s="52"/>
      <c r="B393" s="2"/>
      <c r="C393" s="3"/>
      <c r="D393" s="3"/>
      <c r="E393" s="3"/>
      <c r="F393" s="3"/>
      <c r="G393" s="3"/>
      <c r="H393" s="3"/>
      <c r="I393" s="3"/>
      <c r="J393" s="3"/>
      <c r="K393" s="3"/>
      <c r="L393" s="3"/>
      <c r="M393" s="3"/>
      <c r="N393" s="3"/>
      <c r="O393" s="3"/>
      <c r="P393" s="3"/>
      <c r="Q393" s="3"/>
      <c r="R393" s="3"/>
      <c r="S393" s="3"/>
      <c r="T393" s="2"/>
      <c r="U393" s="2"/>
      <c r="V393" s="2"/>
      <c r="W393" s="2"/>
      <c r="X393" s="3"/>
      <c r="Y393" s="2"/>
      <c r="Z393" s="2"/>
    </row>
    <row r="394" spans="1:26" ht="16.5" customHeight="1" x14ac:dyDescent="0.25">
      <c r="A394" s="52"/>
      <c r="B394" s="2"/>
      <c r="C394" s="3"/>
      <c r="D394" s="3"/>
      <c r="E394" s="3"/>
      <c r="F394" s="3"/>
      <c r="G394" s="3"/>
      <c r="H394" s="3"/>
      <c r="I394" s="3"/>
      <c r="J394" s="3"/>
      <c r="K394" s="3"/>
      <c r="L394" s="3"/>
      <c r="M394" s="3"/>
      <c r="N394" s="3"/>
      <c r="O394" s="3"/>
      <c r="P394" s="3"/>
      <c r="Q394" s="3"/>
      <c r="R394" s="3"/>
      <c r="S394" s="3"/>
      <c r="T394" s="2"/>
      <c r="U394" s="2"/>
      <c r="V394" s="2"/>
      <c r="W394" s="2"/>
      <c r="X394" s="3"/>
      <c r="Y394" s="2"/>
      <c r="Z394" s="2"/>
    </row>
    <row r="395" spans="1:26" ht="16.5" customHeight="1" x14ac:dyDescent="0.25">
      <c r="A395" s="52"/>
      <c r="B395" s="2"/>
      <c r="C395" s="3"/>
      <c r="D395" s="3"/>
      <c r="E395" s="3"/>
      <c r="F395" s="3"/>
      <c r="G395" s="3"/>
      <c r="H395" s="3"/>
      <c r="I395" s="3"/>
      <c r="J395" s="3"/>
      <c r="K395" s="3"/>
      <c r="L395" s="3"/>
      <c r="M395" s="3"/>
      <c r="N395" s="3"/>
      <c r="O395" s="3"/>
      <c r="P395" s="3"/>
      <c r="Q395" s="3"/>
      <c r="R395" s="3"/>
      <c r="S395" s="3"/>
      <c r="T395" s="2"/>
      <c r="U395" s="2"/>
      <c r="V395" s="2"/>
      <c r="W395" s="2"/>
      <c r="X395" s="3"/>
      <c r="Y395" s="2"/>
      <c r="Z395" s="2"/>
    </row>
    <row r="396" spans="1:26" ht="16.5" customHeight="1" x14ac:dyDescent="0.25">
      <c r="A396" s="52"/>
      <c r="B396" s="2"/>
      <c r="C396" s="3"/>
      <c r="D396" s="3"/>
      <c r="E396" s="3"/>
      <c r="F396" s="3"/>
      <c r="G396" s="3"/>
      <c r="H396" s="3"/>
      <c r="I396" s="3"/>
      <c r="J396" s="3"/>
      <c r="K396" s="3"/>
      <c r="L396" s="3"/>
      <c r="M396" s="3"/>
      <c r="N396" s="3"/>
      <c r="O396" s="3"/>
      <c r="P396" s="3"/>
      <c r="Q396" s="3"/>
      <c r="R396" s="3"/>
      <c r="S396" s="3"/>
      <c r="T396" s="2"/>
      <c r="U396" s="2"/>
      <c r="V396" s="2"/>
      <c r="W396" s="2"/>
      <c r="X396" s="3"/>
      <c r="Y396" s="2"/>
      <c r="Z396" s="2"/>
    </row>
    <row r="397" spans="1:26" ht="16.5" customHeight="1" x14ac:dyDescent="0.25">
      <c r="A397" s="52"/>
      <c r="B397" s="2"/>
      <c r="C397" s="3"/>
      <c r="D397" s="3"/>
      <c r="E397" s="3"/>
      <c r="F397" s="3"/>
      <c r="G397" s="3"/>
      <c r="H397" s="3"/>
      <c r="I397" s="3"/>
      <c r="J397" s="3"/>
      <c r="K397" s="3"/>
      <c r="L397" s="3"/>
      <c r="M397" s="3"/>
      <c r="N397" s="3"/>
      <c r="O397" s="3"/>
      <c r="P397" s="3"/>
      <c r="Q397" s="3"/>
      <c r="R397" s="3"/>
      <c r="S397" s="3"/>
      <c r="T397" s="2"/>
      <c r="U397" s="2"/>
      <c r="V397" s="2"/>
      <c r="W397" s="2"/>
      <c r="X397" s="3"/>
      <c r="Y397" s="2"/>
      <c r="Z397" s="2"/>
    </row>
    <row r="398" spans="1:26" ht="16.5" customHeight="1" x14ac:dyDescent="0.25">
      <c r="A398" s="52"/>
      <c r="B398" s="2"/>
      <c r="C398" s="3"/>
      <c r="D398" s="3"/>
      <c r="E398" s="3"/>
      <c r="F398" s="3"/>
      <c r="G398" s="3"/>
      <c r="H398" s="3"/>
      <c r="I398" s="3"/>
      <c r="J398" s="3"/>
      <c r="K398" s="3"/>
      <c r="L398" s="3"/>
      <c r="M398" s="3"/>
      <c r="N398" s="3"/>
      <c r="O398" s="3"/>
      <c r="P398" s="3"/>
      <c r="Q398" s="3"/>
      <c r="R398" s="3"/>
      <c r="S398" s="3"/>
      <c r="T398" s="2"/>
      <c r="U398" s="2"/>
      <c r="V398" s="2"/>
      <c r="W398" s="2"/>
      <c r="X398" s="3"/>
      <c r="Y398" s="2"/>
      <c r="Z398" s="2"/>
    </row>
    <row r="399" spans="1:26" ht="16.5" customHeight="1" x14ac:dyDescent="0.25">
      <c r="A399" s="52"/>
      <c r="B399" s="2"/>
      <c r="C399" s="3"/>
      <c r="D399" s="3"/>
      <c r="E399" s="3"/>
      <c r="F399" s="3"/>
      <c r="G399" s="3"/>
      <c r="H399" s="3"/>
      <c r="I399" s="3"/>
      <c r="J399" s="3"/>
      <c r="K399" s="3"/>
      <c r="L399" s="3"/>
      <c r="M399" s="3"/>
      <c r="N399" s="3"/>
      <c r="O399" s="3"/>
      <c r="P399" s="3"/>
      <c r="Q399" s="3"/>
      <c r="R399" s="3"/>
      <c r="S399" s="3"/>
      <c r="T399" s="2"/>
      <c r="U399" s="2"/>
      <c r="V399" s="2"/>
      <c r="W399" s="2"/>
      <c r="X399" s="3"/>
      <c r="Y399" s="2"/>
      <c r="Z399" s="2"/>
    </row>
    <row r="400" spans="1:26" ht="16.5" customHeight="1" x14ac:dyDescent="0.25">
      <c r="A400" s="52"/>
      <c r="B400" s="2"/>
      <c r="C400" s="3"/>
      <c r="D400" s="3"/>
      <c r="E400" s="3"/>
      <c r="F400" s="3"/>
      <c r="G400" s="3"/>
      <c r="H400" s="3"/>
      <c r="I400" s="3"/>
      <c r="J400" s="3"/>
      <c r="K400" s="3"/>
      <c r="L400" s="3"/>
      <c r="M400" s="3"/>
      <c r="N400" s="3"/>
      <c r="O400" s="3"/>
      <c r="P400" s="3"/>
      <c r="Q400" s="3"/>
      <c r="R400" s="3"/>
      <c r="S400" s="3"/>
      <c r="T400" s="2"/>
      <c r="U400" s="2"/>
      <c r="V400" s="2"/>
      <c r="W400" s="2"/>
      <c r="X400" s="3"/>
      <c r="Y400" s="2"/>
      <c r="Z400" s="2"/>
    </row>
    <row r="401" spans="1:26" ht="16.5" customHeight="1" x14ac:dyDescent="0.25">
      <c r="A401" s="52"/>
      <c r="B401" s="2"/>
      <c r="C401" s="3"/>
      <c r="D401" s="3"/>
      <c r="E401" s="3"/>
      <c r="F401" s="3"/>
      <c r="G401" s="3"/>
      <c r="H401" s="3"/>
      <c r="I401" s="3"/>
      <c r="J401" s="3"/>
      <c r="K401" s="3"/>
      <c r="L401" s="3"/>
      <c r="M401" s="3"/>
      <c r="N401" s="3"/>
      <c r="O401" s="3"/>
      <c r="P401" s="3"/>
      <c r="Q401" s="3"/>
      <c r="R401" s="3"/>
      <c r="S401" s="3"/>
      <c r="T401" s="2"/>
      <c r="U401" s="2"/>
      <c r="V401" s="2"/>
      <c r="W401" s="2"/>
      <c r="X401" s="3"/>
      <c r="Y401" s="2"/>
      <c r="Z401" s="2"/>
    </row>
    <row r="402" spans="1:26" ht="16.5" customHeight="1" x14ac:dyDescent="0.25">
      <c r="A402" s="52"/>
      <c r="B402" s="2"/>
      <c r="C402" s="3"/>
      <c r="D402" s="3"/>
      <c r="E402" s="3"/>
      <c r="F402" s="3"/>
      <c r="G402" s="3"/>
      <c r="H402" s="3"/>
      <c r="I402" s="3"/>
      <c r="J402" s="3"/>
      <c r="K402" s="3"/>
      <c r="L402" s="3"/>
      <c r="M402" s="3"/>
      <c r="N402" s="3"/>
      <c r="O402" s="3"/>
      <c r="P402" s="3"/>
      <c r="Q402" s="3"/>
      <c r="R402" s="3"/>
      <c r="S402" s="3"/>
      <c r="T402" s="2"/>
      <c r="U402" s="2"/>
      <c r="V402" s="2"/>
      <c r="W402" s="2"/>
      <c r="X402" s="3"/>
      <c r="Y402" s="2"/>
      <c r="Z402" s="2"/>
    </row>
    <row r="403" spans="1:26" ht="16.5" customHeight="1" x14ac:dyDescent="0.25">
      <c r="A403" s="52"/>
      <c r="B403" s="2"/>
      <c r="C403" s="3"/>
      <c r="D403" s="3"/>
      <c r="E403" s="3"/>
      <c r="F403" s="3"/>
      <c r="G403" s="3"/>
      <c r="H403" s="3"/>
      <c r="I403" s="3"/>
      <c r="J403" s="3"/>
      <c r="K403" s="3"/>
      <c r="L403" s="3"/>
      <c r="M403" s="3"/>
      <c r="N403" s="3"/>
      <c r="O403" s="3"/>
      <c r="P403" s="3"/>
      <c r="Q403" s="3"/>
      <c r="R403" s="3"/>
      <c r="S403" s="3"/>
      <c r="T403" s="2"/>
      <c r="U403" s="2"/>
      <c r="V403" s="2"/>
      <c r="W403" s="2"/>
      <c r="X403" s="3"/>
      <c r="Y403" s="2"/>
      <c r="Z403" s="2"/>
    </row>
    <row r="404" spans="1:26" ht="16.5" customHeight="1" x14ac:dyDescent="0.25">
      <c r="A404" s="52"/>
      <c r="B404" s="2"/>
      <c r="C404" s="3"/>
      <c r="D404" s="3"/>
      <c r="E404" s="3"/>
      <c r="F404" s="3"/>
      <c r="G404" s="3"/>
      <c r="H404" s="3"/>
      <c r="I404" s="3"/>
      <c r="J404" s="3"/>
      <c r="K404" s="3"/>
      <c r="L404" s="3"/>
      <c r="M404" s="3"/>
      <c r="N404" s="3"/>
      <c r="O404" s="3"/>
      <c r="P404" s="3"/>
      <c r="Q404" s="3"/>
      <c r="R404" s="3"/>
      <c r="S404" s="3"/>
      <c r="T404" s="2"/>
      <c r="U404" s="2"/>
      <c r="V404" s="2"/>
      <c r="W404" s="2"/>
      <c r="X404" s="3"/>
      <c r="Y404" s="2"/>
      <c r="Z404" s="2"/>
    </row>
    <row r="405" spans="1:26" ht="16.5" customHeight="1" x14ac:dyDescent="0.25">
      <c r="A405" s="52"/>
      <c r="B405" s="2"/>
      <c r="C405" s="3"/>
      <c r="D405" s="3"/>
      <c r="E405" s="3"/>
      <c r="F405" s="3"/>
      <c r="G405" s="3"/>
      <c r="H405" s="3"/>
      <c r="I405" s="3"/>
      <c r="J405" s="3"/>
      <c r="K405" s="3"/>
      <c r="L405" s="3"/>
      <c r="M405" s="3"/>
      <c r="N405" s="3"/>
      <c r="O405" s="3"/>
      <c r="P405" s="3"/>
      <c r="Q405" s="3"/>
      <c r="R405" s="3"/>
      <c r="S405" s="3"/>
      <c r="T405" s="2"/>
      <c r="U405" s="2"/>
      <c r="V405" s="2"/>
      <c r="W405" s="2"/>
      <c r="X405" s="3"/>
      <c r="Y405" s="2"/>
      <c r="Z405" s="2"/>
    </row>
    <row r="406" spans="1:26" ht="16.5" customHeight="1" x14ac:dyDescent="0.25">
      <c r="A406" s="52"/>
      <c r="B406" s="2"/>
      <c r="C406" s="3"/>
      <c r="D406" s="3"/>
      <c r="E406" s="3"/>
      <c r="F406" s="3"/>
      <c r="G406" s="3"/>
      <c r="H406" s="3"/>
      <c r="I406" s="3"/>
      <c r="J406" s="3"/>
      <c r="K406" s="3"/>
      <c r="L406" s="3"/>
      <c r="M406" s="3"/>
      <c r="N406" s="3"/>
      <c r="O406" s="3"/>
      <c r="P406" s="3"/>
      <c r="Q406" s="3"/>
      <c r="R406" s="3"/>
      <c r="S406" s="3"/>
      <c r="T406" s="2"/>
      <c r="U406" s="2"/>
      <c r="V406" s="2"/>
      <c r="W406" s="2"/>
      <c r="X406" s="3"/>
      <c r="Y406" s="2"/>
      <c r="Z406" s="2"/>
    </row>
    <row r="407" spans="1:26" ht="16.5" customHeight="1" x14ac:dyDescent="0.25">
      <c r="A407" s="52"/>
      <c r="B407" s="2"/>
      <c r="C407" s="3"/>
      <c r="D407" s="3"/>
      <c r="E407" s="3"/>
      <c r="F407" s="3"/>
      <c r="G407" s="3"/>
      <c r="H407" s="3"/>
      <c r="I407" s="3"/>
      <c r="J407" s="3"/>
      <c r="K407" s="3"/>
      <c r="L407" s="3"/>
      <c r="M407" s="3"/>
      <c r="N407" s="3"/>
      <c r="O407" s="3"/>
      <c r="P407" s="3"/>
      <c r="Q407" s="3"/>
      <c r="R407" s="3"/>
      <c r="S407" s="3"/>
      <c r="T407" s="2"/>
      <c r="U407" s="2"/>
      <c r="V407" s="2"/>
      <c r="W407" s="2"/>
      <c r="X407" s="3"/>
      <c r="Y407" s="2"/>
      <c r="Z407" s="2"/>
    </row>
    <row r="408" spans="1:26" ht="16.5" customHeight="1" x14ac:dyDescent="0.25">
      <c r="A408" s="52"/>
      <c r="B408" s="2"/>
      <c r="C408" s="3"/>
      <c r="D408" s="3"/>
      <c r="E408" s="3"/>
      <c r="F408" s="3"/>
      <c r="G408" s="3"/>
      <c r="H408" s="3"/>
      <c r="I408" s="3"/>
      <c r="J408" s="3"/>
      <c r="K408" s="3"/>
      <c r="L408" s="3"/>
      <c r="M408" s="3"/>
      <c r="N408" s="3"/>
      <c r="O408" s="3"/>
      <c r="P408" s="3"/>
      <c r="Q408" s="3"/>
      <c r="R408" s="3"/>
      <c r="S408" s="3"/>
      <c r="T408" s="2"/>
      <c r="U408" s="2"/>
      <c r="V408" s="2"/>
      <c r="W408" s="2"/>
      <c r="X408" s="3"/>
      <c r="Y408" s="2"/>
      <c r="Z408" s="2"/>
    </row>
    <row r="409" spans="1:26" ht="16.5" customHeight="1" x14ac:dyDescent="0.25">
      <c r="A409" s="52"/>
      <c r="B409" s="2"/>
      <c r="C409" s="3"/>
      <c r="D409" s="3"/>
      <c r="E409" s="3"/>
      <c r="F409" s="3"/>
      <c r="G409" s="3"/>
      <c r="H409" s="3"/>
      <c r="I409" s="3"/>
      <c r="J409" s="3"/>
      <c r="K409" s="3"/>
      <c r="L409" s="3"/>
      <c r="M409" s="3"/>
      <c r="N409" s="3"/>
      <c r="O409" s="3"/>
      <c r="P409" s="3"/>
      <c r="Q409" s="3"/>
      <c r="R409" s="3"/>
      <c r="S409" s="3"/>
      <c r="T409" s="2"/>
      <c r="U409" s="2"/>
      <c r="V409" s="2"/>
      <c r="W409" s="2"/>
      <c r="X409" s="3"/>
      <c r="Y409" s="2"/>
      <c r="Z409" s="2"/>
    </row>
    <row r="410" spans="1:26" ht="16.5" customHeight="1" x14ac:dyDescent="0.25">
      <c r="A410" s="52"/>
      <c r="B410" s="2"/>
      <c r="C410" s="3"/>
      <c r="D410" s="3"/>
      <c r="E410" s="3"/>
      <c r="F410" s="3"/>
      <c r="G410" s="3"/>
      <c r="H410" s="3"/>
      <c r="I410" s="3"/>
      <c r="J410" s="3"/>
      <c r="K410" s="3"/>
      <c r="L410" s="3"/>
      <c r="M410" s="3"/>
      <c r="N410" s="3"/>
      <c r="O410" s="3"/>
      <c r="P410" s="3"/>
      <c r="Q410" s="3"/>
      <c r="R410" s="3"/>
      <c r="S410" s="3"/>
      <c r="T410" s="2"/>
      <c r="U410" s="2"/>
      <c r="V410" s="2"/>
      <c r="W410" s="2"/>
      <c r="X410" s="3"/>
      <c r="Y410" s="2"/>
      <c r="Z410" s="2"/>
    </row>
    <row r="411" spans="1:26" ht="16.5" customHeight="1" x14ac:dyDescent="0.25">
      <c r="A411" s="52"/>
      <c r="B411" s="2"/>
      <c r="C411" s="3"/>
      <c r="D411" s="3"/>
      <c r="E411" s="3"/>
      <c r="F411" s="3"/>
      <c r="G411" s="3"/>
      <c r="H411" s="3"/>
      <c r="I411" s="3"/>
      <c r="J411" s="3"/>
      <c r="K411" s="3"/>
      <c r="L411" s="3"/>
      <c r="M411" s="3"/>
      <c r="N411" s="3"/>
      <c r="O411" s="3"/>
      <c r="P411" s="3"/>
      <c r="Q411" s="3"/>
      <c r="R411" s="3"/>
      <c r="S411" s="3"/>
      <c r="T411" s="2"/>
      <c r="U411" s="2"/>
      <c r="V411" s="2"/>
      <c r="W411" s="2"/>
      <c r="X411" s="3"/>
      <c r="Y411" s="2"/>
      <c r="Z411" s="2"/>
    </row>
    <row r="412" spans="1:26" ht="16.5" customHeight="1" x14ac:dyDescent="0.25">
      <c r="A412" s="52"/>
      <c r="B412" s="2"/>
      <c r="C412" s="3"/>
      <c r="D412" s="3"/>
      <c r="E412" s="3"/>
      <c r="F412" s="3"/>
      <c r="G412" s="3"/>
      <c r="H412" s="3"/>
      <c r="I412" s="3"/>
      <c r="J412" s="3"/>
      <c r="K412" s="3"/>
      <c r="L412" s="3"/>
      <c r="M412" s="3"/>
      <c r="N412" s="3"/>
      <c r="O412" s="3"/>
      <c r="P412" s="3"/>
      <c r="Q412" s="3"/>
      <c r="R412" s="3"/>
      <c r="S412" s="3"/>
      <c r="T412" s="2"/>
      <c r="U412" s="2"/>
      <c r="V412" s="2"/>
      <c r="W412" s="2"/>
      <c r="X412" s="3"/>
      <c r="Y412" s="2"/>
      <c r="Z412" s="2"/>
    </row>
    <row r="413" spans="1:26" ht="16.5" customHeight="1" x14ac:dyDescent="0.25">
      <c r="A413" s="52"/>
      <c r="B413" s="2"/>
      <c r="C413" s="3"/>
      <c r="D413" s="3"/>
      <c r="E413" s="3"/>
      <c r="F413" s="3"/>
      <c r="G413" s="3"/>
      <c r="H413" s="3"/>
      <c r="I413" s="3"/>
      <c r="J413" s="3"/>
      <c r="K413" s="3"/>
      <c r="L413" s="3"/>
      <c r="M413" s="3"/>
      <c r="N413" s="3"/>
      <c r="O413" s="3"/>
      <c r="P413" s="3"/>
      <c r="Q413" s="3"/>
      <c r="R413" s="3"/>
      <c r="S413" s="3"/>
      <c r="T413" s="2"/>
      <c r="U413" s="2"/>
      <c r="V413" s="2"/>
      <c r="W413" s="2"/>
      <c r="X413" s="3"/>
      <c r="Y413" s="2"/>
      <c r="Z413" s="2"/>
    </row>
    <row r="414" spans="1:26" ht="16.5" customHeight="1" x14ac:dyDescent="0.25">
      <c r="A414" s="52"/>
      <c r="B414" s="2"/>
      <c r="C414" s="3"/>
      <c r="D414" s="3"/>
      <c r="E414" s="3"/>
      <c r="F414" s="3"/>
      <c r="G414" s="3"/>
      <c r="H414" s="3"/>
      <c r="I414" s="3"/>
      <c r="J414" s="3"/>
      <c r="K414" s="3"/>
      <c r="L414" s="3"/>
      <c r="M414" s="3"/>
      <c r="N414" s="3"/>
      <c r="O414" s="3"/>
      <c r="P414" s="3"/>
      <c r="Q414" s="3"/>
      <c r="R414" s="3"/>
      <c r="S414" s="3"/>
      <c r="T414" s="2"/>
      <c r="U414" s="2"/>
      <c r="V414" s="2"/>
      <c r="W414" s="2"/>
      <c r="X414" s="3"/>
      <c r="Y414" s="2"/>
      <c r="Z414" s="2"/>
    </row>
    <row r="415" spans="1:26" ht="16.5" customHeight="1" x14ac:dyDescent="0.25">
      <c r="A415" s="52"/>
      <c r="B415" s="2"/>
      <c r="C415" s="3"/>
      <c r="D415" s="3"/>
      <c r="E415" s="3"/>
      <c r="F415" s="3"/>
      <c r="G415" s="3"/>
      <c r="H415" s="3"/>
      <c r="I415" s="3"/>
      <c r="J415" s="3"/>
      <c r="K415" s="3"/>
      <c r="L415" s="3"/>
      <c r="M415" s="3"/>
      <c r="N415" s="3"/>
      <c r="O415" s="3"/>
      <c r="P415" s="3"/>
      <c r="Q415" s="3"/>
      <c r="R415" s="3"/>
      <c r="S415" s="3"/>
      <c r="T415" s="2"/>
      <c r="U415" s="2"/>
      <c r="V415" s="2"/>
      <c r="W415" s="2"/>
      <c r="X415" s="3"/>
      <c r="Y415" s="2"/>
      <c r="Z415" s="2"/>
    </row>
    <row r="416" spans="1:26" ht="16.5" customHeight="1" x14ac:dyDescent="0.25">
      <c r="A416" s="52"/>
      <c r="B416" s="2"/>
      <c r="C416" s="3"/>
      <c r="D416" s="3"/>
      <c r="E416" s="3"/>
      <c r="F416" s="3"/>
      <c r="G416" s="3"/>
      <c r="H416" s="3"/>
      <c r="I416" s="3"/>
      <c r="J416" s="3"/>
      <c r="K416" s="3"/>
      <c r="L416" s="3"/>
      <c r="M416" s="3"/>
      <c r="N416" s="3"/>
      <c r="O416" s="3"/>
      <c r="P416" s="3"/>
      <c r="Q416" s="3"/>
      <c r="R416" s="3"/>
      <c r="S416" s="3"/>
      <c r="T416" s="2"/>
      <c r="U416" s="2"/>
      <c r="V416" s="2"/>
      <c r="W416" s="2"/>
      <c r="X416" s="3"/>
      <c r="Y416" s="2"/>
      <c r="Z416" s="2"/>
    </row>
    <row r="417" spans="1:26" ht="16.5" customHeight="1" x14ac:dyDescent="0.25">
      <c r="A417" s="52"/>
      <c r="B417" s="2"/>
      <c r="C417" s="3"/>
      <c r="D417" s="3"/>
      <c r="E417" s="3"/>
      <c r="F417" s="3"/>
      <c r="G417" s="3"/>
      <c r="H417" s="3"/>
      <c r="I417" s="3"/>
      <c r="J417" s="3"/>
      <c r="K417" s="3"/>
      <c r="L417" s="3"/>
      <c r="M417" s="3"/>
      <c r="N417" s="3"/>
      <c r="O417" s="3"/>
      <c r="P417" s="3"/>
      <c r="Q417" s="3"/>
      <c r="R417" s="3"/>
      <c r="S417" s="3"/>
      <c r="T417" s="2"/>
      <c r="U417" s="2"/>
      <c r="V417" s="2"/>
      <c r="W417" s="2"/>
      <c r="X417" s="3"/>
      <c r="Y417" s="2"/>
      <c r="Z417" s="2"/>
    </row>
    <row r="418" spans="1:26" ht="16.5" customHeight="1" x14ac:dyDescent="0.25">
      <c r="A418" s="52"/>
      <c r="B418" s="2"/>
      <c r="C418" s="3"/>
      <c r="D418" s="3"/>
      <c r="E418" s="3"/>
      <c r="F418" s="3"/>
      <c r="G418" s="3"/>
      <c r="H418" s="3"/>
      <c r="I418" s="3"/>
      <c r="J418" s="3"/>
      <c r="K418" s="3"/>
      <c r="L418" s="3"/>
      <c r="M418" s="3"/>
      <c r="N418" s="3"/>
      <c r="O418" s="3"/>
      <c r="P418" s="3"/>
      <c r="Q418" s="3"/>
      <c r="R418" s="3"/>
      <c r="S418" s="3"/>
      <c r="T418" s="2"/>
      <c r="U418" s="2"/>
      <c r="V418" s="2"/>
      <c r="W418" s="2"/>
      <c r="X418" s="3"/>
      <c r="Y418" s="2"/>
      <c r="Z418" s="2"/>
    </row>
    <row r="419" spans="1:26" ht="16.5" customHeight="1" x14ac:dyDescent="0.25">
      <c r="A419" s="52"/>
      <c r="B419" s="2"/>
      <c r="C419" s="3"/>
      <c r="D419" s="3"/>
      <c r="E419" s="3"/>
      <c r="F419" s="3"/>
      <c r="G419" s="3"/>
      <c r="H419" s="3"/>
      <c r="I419" s="3"/>
      <c r="J419" s="3"/>
      <c r="K419" s="3"/>
      <c r="L419" s="3"/>
      <c r="M419" s="3"/>
      <c r="N419" s="3"/>
      <c r="O419" s="3"/>
      <c r="P419" s="3"/>
      <c r="Q419" s="3"/>
      <c r="R419" s="3"/>
      <c r="S419" s="3"/>
      <c r="T419" s="2"/>
      <c r="U419" s="2"/>
      <c r="V419" s="2"/>
      <c r="W419" s="2"/>
      <c r="X419" s="3"/>
      <c r="Y419" s="2"/>
      <c r="Z419" s="2"/>
    </row>
    <row r="420" spans="1:26" ht="16.5" customHeight="1" x14ac:dyDescent="0.25">
      <c r="A420" s="52"/>
      <c r="B420" s="2"/>
      <c r="C420" s="3"/>
      <c r="D420" s="3"/>
      <c r="E420" s="3"/>
      <c r="F420" s="3"/>
      <c r="G420" s="3"/>
      <c r="H420" s="3"/>
      <c r="I420" s="3"/>
      <c r="J420" s="3"/>
      <c r="K420" s="3"/>
      <c r="L420" s="3"/>
      <c r="M420" s="3"/>
      <c r="N420" s="3"/>
      <c r="O420" s="3"/>
      <c r="P420" s="3"/>
      <c r="Q420" s="3"/>
      <c r="R420" s="3"/>
      <c r="S420" s="3"/>
      <c r="T420" s="2"/>
      <c r="U420" s="2"/>
      <c r="V420" s="2"/>
      <c r="W420" s="2"/>
      <c r="X420" s="3"/>
      <c r="Y420" s="2"/>
      <c r="Z420" s="2"/>
    </row>
    <row r="421" spans="1:26" ht="16.5" customHeight="1" x14ac:dyDescent="0.25">
      <c r="A421" s="52"/>
      <c r="B421" s="2"/>
      <c r="C421" s="3"/>
      <c r="D421" s="3"/>
      <c r="E421" s="3"/>
      <c r="F421" s="3"/>
      <c r="G421" s="3"/>
      <c r="H421" s="3"/>
      <c r="I421" s="3"/>
      <c r="J421" s="3"/>
      <c r="K421" s="3"/>
      <c r="L421" s="3"/>
      <c r="M421" s="3"/>
      <c r="N421" s="3"/>
      <c r="O421" s="3"/>
      <c r="P421" s="3"/>
      <c r="Q421" s="3"/>
      <c r="R421" s="3"/>
      <c r="S421" s="3"/>
      <c r="T421" s="2"/>
      <c r="U421" s="2"/>
      <c r="V421" s="2"/>
      <c r="W421" s="2"/>
      <c r="X421" s="3"/>
      <c r="Y421" s="2"/>
      <c r="Z421" s="2"/>
    </row>
    <row r="422" spans="1:26" ht="16.5" customHeight="1" x14ac:dyDescent="0.25">
      <c r="A422" s="52"/>
      <c r="B422" s="2"/>
      <c r="C422" s="3"/>
      <c r="D422" s="3"/>
      <c r="E422" s="3"/>
      <c r="F422" s="3"/>
      <c r="G422" s="3"/>
      <c r="H422" s="3"/>
      <c r="I422" s="3"/>
      <c r="J422" s="3"/>
      <c r="K422" s="3"/>
      <c r="L422" s="3"/>
      <c r="M422" s="3"/>
      <c r="N422" s="3"/>
      <c r="O422" s="3"/>
      <c r="P422" s="3"/>
      <c r="Q422" s="3"/>
      <c r="R422" s="3"/>
      <c r="S422" s="3"/>
      <c r="T422" s="2"/>
      <c r="U422" s="2"/>
      <c r="V422" s="2"/>
      <c r="W422" s="2"/>
      <c r="X422" s="3"/>
      <c r="Y422" s="2"/>
      <c r="Z422" s="2"/>
    </row>
    <row r="423" spans="1:26" ht="16.5" customHeight="1" x14ac:dyDescent="0.25">
      <c r="A423" s="52"/>
      <c r="B423" s="2"/>
      <c r="C423" s="3"/>
      <c r="D423" s="3"/>
      <c r="E423" s="3"/>
      <c r="F423" s="3"/>
      <c r="G423" s="3"/>
      <c r="H423" s="3"/>
      <c r="I423" s="3"/>
      <c r="J423" s="3"/>
      <c r="K423" s="3"/>
      <c r="L423" s="3"/>
      <c r="M423" s="3"/>
      <c r="N423" s="3"/>
      <c r="O423" s="3"/>
      <c r="P423" s="3"/>
      <c r="Q423" s="3"/>
      <c r="R423" s="3"/>
      <c r="S423" s="3"/>
      <c r="T423" s="2"/>
      <c r="U423" s="2"/>
      <c r="V423" s="2"/>
      <c r="W423" s="2"/>
      <c r="X423" s="3"/>
      <c r="Y423" s="2"/>
      <c r="Z423" s="2"/>
    </row>
    <row r="424" spans="1:26" ht="16.5" customHeight="1" x14ac:dyDescent="0.25">
      <c r="A424" s="52"/>
      <c r="B424" s="2"/>
      <c r="C424" s="3"/>
      <c r="D424" s="3"/>
      <c r="E424" s="3"/>
      <c r="F424" s="3"/>
      <c r="G424" s="3"/>
      <c r="H424" s="3"/>
      <c r="I424" s="3"/>
      <c r="J424" s="3"/>
      <c r="K424" s="3"/>
      <c r="L424" s="3"/>
      <c r="M424" s="3"/>
      <c r="N424" s="3"/>
      <c r="O424" s="3"/>
      <c r="P424" s="3"/>
      <c r="Q424" s="3"/>
      <c r="R424" s="3"/>
      <c r="S424" s="3"/>
      <c r="T424" s="2"/>
      <c r="U424" s="2"/>
      <c r="V424" s="2"/>
      <c r="W424" s="2"/>
      <c r="X424" s="3"/>
      <c r="Y424" s="2"/>
      <c r="Z424" s="2"/>
    </row>
    <row r="425" spans="1:26" ht="16.5" customHeight="1" x14ac:dyDescent="0.25">
      <c r="A425" s="52"/>
      <c r="B425" s="2"/>
      <c r="C425" s="3"/>
      <c r="D425" s="3"/>
      <c r="E425" s="3"/>
      <c r="F425" s="3"/>
      <c r="G425" s="3"/>
      <c r="H425" s="3"/>
      <c r="I425" s="3"/>
      <c r="J425" s="3"/>
      <c r="K425" s="3"/>
      <c r="L425" s="3"/>
      <c r="M425" s="3"/>
      <c r="N425" s="3"/>
      <c r="O425" s="3"/>
      <c r="P425" s="3"/>
      <c r="Q425" s="3"/>
      <c r="R425" s="3"/>
      <c r="S425" s="3"/>
      <c r="T425" s="2"/>
      <c r="U425" s="2"/>
      <c r="V425" s="2"/>
      <c r="W425" s="2"/>
      <c r="X425" s="3"/>
      <c r="Y425" s="2"/>
      <c r="Z425" s="2"/>
    </row>
    <row r="426" spans="1:26" ht="16.5" customHeight="1" x14ac:dyDescent="0.25">
      <c r="A426" s="52"/>
      <c r="B426" s="2"/>
      <c r="C426" s="3"/>
      <c r="D426" s="3"/>
      <c r="E426" s="3"/>
      <c r="F426" s="3"/>
      <c r="G426" s="3"/>
      <c r="H426" s="3"/>
      <c r="I426" s="3"/>
      <c r="J426" s="3"/>
      <c r="K426" s="3"/>
      <c r="L426" s="3"/>
      <c r="M426" s="3"/>
      <c r="N426" s="3"/>
      <c r="O426" s="3"/>
      <c r="P426" s="3"/>
      <c r="Q426" s="3"/>
      <c r="R426" s="3"/>
      <c r="S426" s="3"/>
      <c r="T426" s="2"/>
      <c r="U426" s="2"/>
      <c r="V426" s="2"/>
      <c r="W426" s="2"/>
      <c r="X426" s="3"/>
      <c r="Y426" s="2"/>
      <c r="Z426" s="2"/>
    </row>
    <row r="427" spans="1:26" ht="16.5" customHeight="1" x14ac:dyDescent="0.25">
      <c r="A427" s="52"/>
      <c r="B427" s="2"/>
      <c r="C427" s="3"/>
      <c r="D427" s="3"/>
      <c r="E427" s="3"/>
      <c r="F427" s="3"/>
      <c r="G427" s="3"/>
      <c r="H427" s="3"/>
      <c r="I427" s="3"/>
      <c r="J427" s="3"/>
      <c r="K427" s="3"/>
      <c r="L427" s="3"/>
      <c r="M427" s="3"/>
      <c r="N427" s="3"/>
      <c r="O427" s="3"/>
      <c r="P427" s="3"/>
      <c r="Q427" s="3"/>
      <c r="R427" s="3"/>
      <c r="S427" s="3"/>
      <c r="T427" s="2"/>
      <c r="U427" s="2"/>
      <c r="V427" s="2"/>
      <c r="W427" s="2"/>
      <c r="X427" s="3"/>
      <c r="Y427" s="2"/>
      <c r="Z427" s="2"/>
    </row>
    <row r="428" spans="1:26" ht="16.5" customHeight="1" x14ac:dyDescent="0.25">
      <c r="A428" s="52"/>
      <c r="B428" s="2"/>
      <c r="C428" s="3"/>
      <c r="D428" s="3"/>
      <c r="E428" s="3"/>
      <c r="F428" s="3"/>
      <c r="G428" s="3"/>
      <c r="H428" s="3"/>
      <c r="I428" s="3"/>
      <c r="J428" s="3"/>
      <c r="K428" s="3"/>
      <c r="L428" s="3"/>
      <c r="M428" s="3"/>
      <c r="N428" s="3"/>
      <c r="O428" s="3"/>
      <c r="P428" s="3"/>
      <c r="Q428" s="3"/>
      <c r="R428" s="3"/>
      <c r="S428" s="3"/>
      <c r="T428" s="2"/>
      <c r="U428" s="2"/>
      <c r="V428" s="2"/>
      <c r="W428" s="2"/>
      <c r="X428" s="3"/>
      <c r="Y428" s="2"/>
      <c r="Z428" s="2"/>
    </row>
    <row r="429" spans="1:26" ht="16.5" customHeight="1" x14ac:dyDescent="0.25">
      <c r="A429" s="52"/>
      <c r="B429" s="2"/>
      <c r="C429" s="3"/>
      <c r="D429" s="3"/>
      <c r="E429" s="3"/>
      <c r="F429" s="3"/>
      <c r="G429" s="3"/>
      <c r="H429" s="3"/>
      <c r="I429" s="3"/>
      <c r="J429" s="3"/>
      <c r="K429" s="3"/>
      <c r="L429" s="3"/>
      <c r="M429" s="3"/>
      <c r="N429" s="3"/>
      <c r="O429" s="3"/>
      <c r="P429" s="3"/>
      <c r="Q429" s="3"/>
      <c r="R429" s="3"/>
      <c r="S429" s="3"/>
      <c r="T429" s="2"/>
      <c r="U429" s="2"/>
      <c r="V429" s="2"/>
      <c r="W429" s="2"/>
      <c r="X429" s="3"/>
      <c r="Y429" s="2"/>
      <c r="Z429" s="2"/>
    </row>
    <row r="430" spans="1:26" ht="16.5" customHeight="1" x14ac:dyDescent="0.25">
      <c r="A430" s="52"/>
      <c r="B430" s="2"/>
      <c r="C430" s="3"/>
      <c r="D430" s="3"/>
      <c r="E430" s="3"/>
      <c r="F430" s="3"/>
      <c r="G430" s="3"/>
      <c r="H430" s="3"/>
      <c r="I430" s="3"/>
      <c r="J430" s="3"/>
      <c r="K430" s="3"/>
      <c r="L430" s="3"/>
      <c r="M430" s="3"/>
      <c r="N430" s="3"/>
      <c r="O430" s="3"/>
      <c r="P430" s="3"/>
      <c r="Q430" s="3"/>
      <c r="R430" s="3"/>
      <c r="S430" s="3"/>
      <c r="T430" s="2"/>
      <c r="U430" s="2"/>
      <c r="V430" s="2"/>
      <c r="W430" s="2"/>
      <c r="X430" s="3"/>
      <c r="Y430" s="2"/>
      <c r="Z430" s="2"/>
    </row>
    <row r="431" spans="1:26" ht="16.5" customHeight="1" x14ac:dyDescent="0.25">
      <c r="A431" s="52"/>
      <c r="B431" s="2"/>
      <c r="C431" s="3"/>
      <c r="D431" s="3"/>
      <c r="E431" s="3"/>
      <c r="F431" s="3"/>
      <c r="G431" s="3"/>
      <c r="H431" s="3"/>
      <c r="I431" s="3"/>
      <c r="J431" s="3"/>
      <c r="K431" s="3"/>
      <c r="L431" s="3"/>
      <c r="M431" s="3"/>
      <c r="N431" s="3"/>
      <c r="O431" s="3"/>
      <c r="P431" s="3"/>
      <c r="Q431" s="3"/>
      <c r="R431" s="3"/>
      <c r="S431" s="3"/>
      <c r="T431" s="2"/>
      <c r="U431" s="2"/>
      <c r="V431" s="2"/>
      <c r="W431" s="2"/>
      <c r="X431" s="3"/>
      <c r="Y431" s="2"/>
      <c r="Z431" s="2"/>
    </row>
    <row r="432" spans="1:26" ht="16.5" customHeight="1" x14ac:dyDescent="0.25">
      <c r="A432" s="52"/>
      <c r="B432" s="2"/>
      <c r="C432" s="3"/>
      <c r="D432" s="3"/>
      <c r="E432" s="3"/>
      <c r="F432" s="3"/>
      <c r="G432" s="3"/>
      <c r="H432" s="3"/>
      <c r="I432" s="3"/>
      <c r="J432" s="3"/>
      <c r="K432" s="3"/>
      <c r="L432" s="3"/>
      <c r="M432" s="3"/>
      <c r="N432" s="3"/>
      <c r="O432" s="3"/>
      <c r="P432" s="3"/>
      <c r="Q432" s="3"/>
      <c r="R432" s="3"/>
      <c r="S432" s="3"/>
      <c r="T432" s="2"/>
      <c r="U432" s="2"/>
      <c r="V432" s="2"/>
      <c r="W432" s="2"/>
      <c r="X432" s="3"/>
      <c r="Y432" s="2"/>
      <c r="Z432" s="2"/>
    </row>
    <row r="433" spans="1:26" ht="16.5" customHeight="1" x14ac:dyDescent="0.25">
      <c r="A433" s="52"/>
      <c r="B433" s="2"/>
      <c r="C433" s="3"/>
      <c r="D433" s="3"/>
      <c r="E433" s="3"/>
      <c r="F433" s="3"/>
      <c r="G433" s="3"/>
      <c r="H433" s="3"/>
      <c r="I433" s="3"/>
      <c r="J433" s="3"/>
      <c r="K433" s="3"/>
      <c r="L433" s="3"/>
      <c r="M433" s="3"/>
      <c r="N433" s="3"/>
      <c r="O433" s="3"/>
      <c r="P433" s="3"/>
      <c r="Q433" s="3"/>
      <c r="R433" s="3"/>
      <c r="S433" s="3"/>
      <c r="T433" s="2"/>
      <c r="U433" s="2"/>
      <c r="V433" s="2"/>
      <c r="W433" s="2"/>
      <c r="X433" s="3"/>
      <c r="Y433" s="2"/>
      <c r="Z433" s="2"/>
    </row>
    <row r="434" spans="1:26" ht="16.5" customHeight="1" x14ac:dyDescent="0.25">
      <c r="A434" s="52"/>
      <c r="B434" s="2"/>
      <c r="C434" s="3"/>
      <c r="D434" s="3"/>
      <c r="E434" s="3"/>
      <c r="F434" s="3"/>
      <c r="G434" s="3"/>
      <c r="H434" s="3"/>
      <c r="I434" s="3"/>
      <c r="J434" s="3"/>
      <c r="K434" s="3"/>
      <c r="L434" s="3"/>
      <c r="M434" s="3"/>
      <c r="N434" s="3"/>
      <c r="O434" s="3"/>
      <c r="P434" s="3"/>
      <c r="Q434" s="3"/>
      <c r="R434" s="3"/>
      <c r="S434" s="3"/>
      <c r="T434" s="2"/>
      <c r="U434" s="2"/>
      <c r="V434" s="2"/>
      <c r="W434" s="2"/>
      <c r="X434" s="3"/>
      <c r="Y434" s="2"/>
      <c r="Z434" s="2"/>
    </row>
    <row r="435" spans="1:26" ht="16.5" customHeight="1" x14ac:dyDescent="0.25">
      <c r="A435" s="52"/>
      <c r="B435" s="2"/>
      <c r="C435" s="3"/>
      <c r="D435" s="3"/>
      <c r="E435" s="3"/>
      <c r="F435" s="3"/>
      <c r="G435" s="3"/>
      <c r="H435" s="3"/>
      <c r="I435" s="3"/>
      <c r="J435" s="3"/>
      <c r="K435" s="3"/>
      <c r="L435" s="3"/>
      <c r="M435" s="3"/>
      <c r="N435" s="3"/>
      <c r="O435" s="3"/>
      <c r="P435" s="3"/>
      <c r="Q435" s="3"/>
      <c r="R435" s="3"/>
      <c r="S435" s="3"/>
      <c r="T435" s="2"/>
      <c r="U435" s="2"/>
      <c r="V435" s="2"/>
      <c r="W435" s="2"/>
      <c r="X435" s="3"/>
      <c r="Y435" s="2"/>
      <c r="Z435" s="2"/>
    </row>
    <row r="436" spans="1:26" ht="16.5" customHeight="1" x14ac:dyDescent="0.25">
      <c r="A436" s="52"/>
      <c r="B436" s="2"/>
      <c r="C436" s="3"/>
      <c r="D436" s="3"/>
      <c r="E436" s="3"/>
      <c r="F436" s="3"/>
      <c r="G436" s="3"/>
      <c r="H436" s="3"/>
      <c r="I436" s="3"/>
      <c r="J436" s="3"/>
      <c r="K436" s="3"/>
      <c r="L436" s="3"/>
      <c r="M436" s="3"/>
      <c r="N436" s="3"/>
      <c r="O436" s="3"/>
      <c r="P436" s="3"/>
      <c r="Q436" s="3"/>
      <c r="R436" s="3"/>
      <c r="S436" s="3"/>
      <c r="T436" s="2"/>
      <c r="U436" s="2"/>
      <c r="V436" s="2"/>
      <c r="W436" s="2"/>
      <c r="X436" s="3"/>
      <c r="Y436" s="2"/>
      <c r="Z436" s="2"/>
    </row>
    <row r="437" spans="1:26" ht="16.5" customHeight="1" x14ac:dyDescent="0.25">
      <c r="A437" s="52"/>
      <c r="B437" s="2"/>
      <c r="C437" s="3"/>
      <c r="D437" s="3"/>
      <c r="E437" s="3"/>
      <c r="F437" s="3"/>
      <c r="G437" s="3"/>
      <c r="H437" s="3"/>
      <c r="I437" s="3"/>
      <c r="J437" s="3"/>
      <c r="K437" s="3"/>
      <c r="L437" s="3"/>
      <c r="M437" s="3"/>
      <c r="N437" s="3"/>
      <c r="O437" s="3"/>
      <c r="P437" s="3"/>
      <c r="Q437" s="3"/>
      <c r="R437" s="3"/>
      <c r="S437" s="3"/>
      <c r="T437" s="2"/>
      <c r="U437" s="2"/>
      <c r="V437" s="2"/>
      <c r="W437" s="2"/>
      <c r="X437" s="3"/>
      <c r="Y437" s="2"/>
      <c r="Z437" s="2"/>
    </row>
    <row r="438" spans="1:26" ht="16.5" customHeight="1" x14ac:dyDescent="0.25">
      <c r="A438" s="52"/>
      <c r="B438" s="2"/>
      <c r="C438" s="3"/>
      <c r="D438" s="3"/>
      <c r="E438" s="3"/>
      <c r="F438" s="3"/>
      <c r="G438" s="3"/>
      <c r="H438" s="3"/>
      <c r="I438" s="3"/>
      <c r="J438" s="3"/>
      <c r="K438" s="3"/>
      <c r="L438" s="3"/>
      <c r="M438" s="3"/>
      <c r="N438" s="3"/>
      <c r="O438" s="3"/>
      <c r="P438" s="3"/>
      <c r="Q438" s="3"/>
      <c r="R438" s="3"/>
      <c r="S438" s="3"/>
      <c r="T438" s="2"/>
      <c r="U438" s="2"/>
      <c r="V438" s="2"/>
      <c r="W438" s="2"/>
      <c r="X438" s="3"/>
      <c r="Y438" s="2"/>
      <c r="Z438" s="2"/>
    </row>
    <row r="439" spans="1:26" ht="16.5" customHeight="1" x14ac:dyDescent="0.25">
      <c r="A439" s="52"/>
      <c r="B439" s="2"/>
      <c r="C439" s="3"/>
      <c r="D439" s="3"/>
      <c r="E439" s="3"/>
      <c r="F439" s="3"/>
      <c r="G439" s="3"/>
      <c r="H439" s="3"/>
      <c r="I439" s="3"/>
      <c r="J439" s="3"/>
      <c r="K439" s="3"/>
      <c r="L439" s="3"/>
      <c r="M439" s="3"/>
      <c r="N439" s="3"/>
      <c r="O439" s="3"/>
      <c r="P439" s="3"/>
      <c r="Q439" s="3"/>
      <c r="R439" s="3"/>
      <c r="S439" s="3"/>
      <c r="T439" s="2"/>
      <c r="U439" s="2"/>
      <c r="V439" s="2"/>
      <c r="W439" s="2"/>
      <c r="X439" s="3"/>
      <c r="Y439" s="2"/>
      <c r="Z439" s="2"/>
    </row>
    <row r="440" spans="1:26" ht="16.5" customHeight="1" x14ac:dyDescent="0.25">
      <c r="A440" s="52"/>
      <c r="B440" s="2"/>
      <c r="C440" s="3"/>
      <c r="D440" s="3"/>
      <c r="E440" s="3"/>
      <c r="F440" s="3"/>
      <c r="G440" s="3"/>
      <c r="H440" s="3"/>
      <c r="I440" s="3"/>
      <c r="J440" s="3"/>
      <c r="K440" s="3"/>
      <c r="L440" s="3"/>
      <c r="M440" s="3"/>
      <c r="N440" s="3"/>
      <c r="O440" s="3"/>
      <c r="P440" s="3"/>
      <c r="Q440" s="3"/>
      <c r="R440" s="3"/>
      <c r="S440" s="3"/>
      <c r="T440" s="2"/>
      <c r="U440" s="2"/>
      <c r="V440" s="2"/>
      <c r="W440" s="2"/>
      <c r="X440" s="3"/>
      <c r="Y440" s="2"/>
      <c r="Z440" s="2"/>
    </row>
    <row r="441" spans="1:26" ht="16.5" customHeight="1" x14ac:dyDescent="0.25">
      <c r="A441" s="52"/>
      <c r="B441" s="2"/>
      <c r="C441" s="3"/>
      <c r="D441" s="3"/>
      <c r="E441" s="3"/>
      <c r="F441" s="3"/>
      <c r="G441" s="3"/>
      <c r="H441" s="3"/>
      <c r="I441" s="3"/>
      <c r="J441" s="3"/>
      <c r="K441" s="3"/>
      <c r="L441" s="3"/>
      <c r="M441" s="3"/>
      <c r="N441" s="3"/>
      <c r="O441" s="3"/>
      <c r="P441" s="3"/>
      <c r="Q441" s="3"/>
      <c r="R441" s="3"/>
      <c r="S441" s="3"/>
      <c r="T441" s="2"/>
      <c r="U441" s="2"/>
      <c r="V441" s="2"/>
      <c r="W441" s="2"/>
      <c r="X441" s="3"/>
      <c r="Y441" s="2"/>
      <c r="Z441" s="2"/>
    </row>
    <row r="442" spans="1:26" ht="16.5" customHeight="1" x14ac:dyDescent="0.25">
      <c r="A442" s="52"/>
      <c r="B442" s="2"/>
      <c r="C442" s="3"/>
      <c r="D442" s="3"/>
      <c r="E442" s="3"/>
      <c r="F442" s="3"/>
      <c r="G442" s="3"/>
      <c r="H442" s="3"/>
      <c r="I442" s="3"/>
      <c r="J442" s="3"/>
      <c r="K442" s="3"/>
      <c r="L442" s="3"/>
      <c r="M442" s="3"/>
      <c r="N442" s="3"/>
      <c r="O442" s="3"/>
      <c r="P442" s="3"/>
      <c r="Q442" s="3"/>
      <c r="R442" s="3"/>
      <c r="S442" s="3"/>
      <c r="T442" s="2"/>
      <c r="U442" s="2"/>
      <c r="V442" s="2"/>
      <c r="W442" s="2"/>
      <c r="X442" s="3"/>
      <c r="Y442" s="2"/>
      <c r="Z442" s="2"/>
    </row>
    <row r="443" spans="1:26" ht="16.5" customHeight="1" x14ac:dyDescent="0.25">
      <c r="A443" s="52"/>
      <c r="B443" s="2"/>
      <c r="C443" s="3"/>
      <c r="D443" s="3"/>
      <c r="E443" s="3"/>
      <c r="F443" s="3"/>
      <c r="G443" s="3"/>
      <c r="H443" s="3"/>
      <c r="I443" s="3"/>
      <c r="J443" s="3"/>
      <c r="K443" s="3"/>
      <c r="L443" s="3"/>
      <c r="M443" s="3"/>
      <c r="N443" s="3"/>
      <c r="O443" s="3"/>
      <c r="P443" s="3"/>
      <c r="Q443" s="3"/>
      <c r="R443" s="3"/>
      <c r="S443" s="3"/>
      <c r="T443" s="2"/>
      <c r="U443" s="2"/>
      <c r="V443" s="2"/>
      <c r="W443" s="2"/>
      <c r="X443" s="3"/>
      <c r="Y443" s="2"/>
      <c r="Z443" s="2"/>
    </row>
    <row r="444" spans="1:26" ht="16.5" customHeight="1" x14ac:dyDescent="0.25">
      <c r="A444" s="52"/>
      <c r="B444" s="2"/>
      <c r="C444" s="3"/>
      <c r="D444" s="3"/>
      <c r="E444" s="3"/>
      <c r="F444" s="3"/>
      <c r="G444" s="3"/>
      <c r="H444" s="3"/>
      <c r="I444" s="3"/>
      <c r="J444" s="3"/>
      <c r="K444" s="3"/>
      <c r="L444" s="3"/>
      <c r="M444" s="3"/>
      <c r="N444" s="3"/>
      <c r="O444" s="3"/>
      <c r="P444" s="3"/>
      <c r="Q444" s="3"/>
      <c r="R444" s="3"/>
      <c r="S444" s="3"/>
      <c r="T444" s="2"/>
      <c r="U444" s="2"/>
      <c r="V444" s="2"/>
      <c r="W444" s="2"/>
      <c r="X444" s="3"/>
      <c r="Y444" s="2"/>
      <c r="Z444" s="2"/>
    </row>
    <row r="445" spans="1:26" ht="16.5" customHeight="1" x14ac:dyDescent="0.25">
      <c r="A445" s="52"/>
      <c r="B445" s="2"/>
      <c r="C445" s="3"/>
      <c r="D445" s="3"/>
      <c r="E445" s="3"/>
      <c r="F445" s="3"/>
      <c r="G445" s="3"/>
      <c r="H445" s="3"/>
      <c r="I445" s="3"/>
      <c r="J445" s="3"/>
      <c r="K445" s="3"/>
      <c r="L445" s="3"/>
      <c r="M445" s="3"/>
      <c r="N445" s="3"/>
      <c r="O445" s="3"/>
      <c r="P445" s="3"/>
      <c r="Q445" s="3"/>
      <c r="R445" s="3"/>
      <c r="S445" s="3"/>
      <c r="T445" s="2"/>
      <c r="U445" s="2"/>
      <c r="V445" s="2"/>
      <c r="W445" s="2"/>
      <c r="X445" s="3"/>
      <c r="Y445" s="2"/>
      <c r="Z445" s="2"/>
    </row>
    <row r="446" spans="1:26" ht="16.5" customHeight="1" x14ac:dyDescent="0.25">
      <c r="A446" s="52"/>
      <c r="B446" s="2"/>
      <c r="C446" s="3"/>
      <c r="D446" s="3"/>
      <c r="E446" s="3"/>
      <c r="F446" s="3"/>
      <c r="G446" s="3"/>
      <c r="H446" s="3"/>
      <c r="I446" s="3"/>
      <c r="J446" s="3"/>
      <c r="K446" s="3"/>
      <c r="L446" s="3"/>
      <c r="M446" s="3"/>
      <c r="N446" s="3"/>
      <c r="O446" s="3"/>
      <c r="P446" s="3"/>
      <c r="Q446" s="3"/>
      <c r="R446" s="3"/>
      <c r="S446" s="3"/>
      <c r="T446" s="2"/>
      <c r="U446" s="2"/>
      <c r="V446" s="2"/>
      <c r="W446" s="2"/>
      <c r="X446" s="3"/>
      <c r="Y446" s="2"/>
      <c r="Z446" s="2"/>
    </row>
    <row r="447" spans="1:26" ht="16.5" customHeight="1" x14ac:dyDescent="0.25">
      <c r="A447" s="52"/>
      <c r="B447" s="2"/>
      <c r="C447" s="3"/>
      <c r="D447" s="3"/>
      <c r="E447" s="3"/>
      <c r="F447" s="3"/>
      <c r="G447" s="3"/>
      <c r="H447" s="3"/>
      <c r="I447" s="3"/>
      <c r="J447" s="3"/>
      <c r="K447" s="3"/>
      <c r="L447" s="3"/>
      <c r="M447" s="3"/>
      <c r="N447" s="3"/>
      <c r="O447" s="3"/>
      <c r="P447" s="3"/>
      <c r="Q447" s="3"/>
      <c r="R447" s="3"/>
      <c r="S447" s="3"/>
      <c r="T447" s="2"/>
      <c r="U447" s="2"/>
      <c r="V447" s="2"/>
      <c r="W447" s="2"/>
      <c r="X447" s="3"/>
      <c r="Y447" s="2"/>
      <c r="Z447" s="2"/>
    </row>
    <row r="448" spans="1:26" ht="16.5" customHeight="1" x14ac:dyDescent="0.25">
      <c r="A448" s="52"/>
      <c r="B448" s="2"/>
      <c r="C448" s="3"/>
      <c r="D448" s="3"/>
      <c r="E448" s="3"/>
      <c r="F448" s="3"/>
      <c r="G448" s="3"/>
      <c r="H448" s="3"/>
      <c r="I448" s="3"/>
      <c r="J448" s="3"/>
      <c r="K448" s="3"/>
      <c r="L448" s="3"/>
      <c r="M448" s="3"/>
      <c r="N448" s="3"/>
      <c r="O448" s="3"/>
      <c r="P448" s="3"/>
      <c r="Q448" s="3"/>
      <c r="R448" s="3"/>
      <c r="S448" s="3"/>
      <c r="T448" s="2"/>
      <c r="U448" s="2"/>
      <c r="V448" s="2"/>
      <c r="W448" s="2"/>
      <c r="X448" s="3"/>
      <c r="Y448" s="2"/>
      <c r="Z448" s="2"/>
    </row>
    <row r="449" spans="1:26" ht="16.5" customHeight="1" x14ac:dyDescent="0.25">
      <c r="A449" s="52"/>
      <c r="B449" s="2"/>
      <c r="C449" s="3"/>
      <c r="D449" s="3"/>
      <c r="E449" s="3"/>
      <c r="F449" s="3"/>
      <c r="G449" s="3"/>
      <c r="H449" s="3"/>
      <c r="I449" s="3"/>
      <c r="J449" s="3"/>
      <c r="K449" s="3"/>
      <c r="L449" s="3"/>
      <c r="M449" s="3"/>
      <c r="N449" s="3"/>
      <c r="O449" s="3"/>
      <c r="P449" s="3"/>
      <c r="Q449" s="3"/>
      <c r="R449" s="3"/>
      <c r="S449" s="3"/>
      <c r="T449" s="2"/>
      <c r="U449" s="2"/>
      <c r="V449" s="2"/>
      <c r="W449" s="2"/>
      <c r="X449" s="3"/>
      <c r="Y449" s="2"/>
      <c r="Z449" s="2"/>
    </row>
    <row r="450" spans="1:26" ht="16.5" customHeight="1" x14ac:dyDescent="0.25">
      <c r="A450" s="52"/>
      <c r="B450" s="2"/>
      <c r="C450" s="3"/>
      <c r="D450" s="3"/>
      <c r="E450" s="3"/>
      <c r="F450" s="3"/>
      <c r="G450" s="3"/>
      <c r="H450" s="3"/>
      <c r="I450" s="3"/>
      <c r="J450" s="3"/>
      <c r="K450" s="3"/>
      <c r="L450" s="3"/>
      <c r="M450" s="3"/>
      <c r="N450" s="3"/>
      <c r="O450" s="3"/>
      <c r="P450" s="3"/>
      <c r="Q450" s="3"/>
      <c r="R450" s="3"/>
      <c r="S450" s="3"/>
      <c r="T450" s="2"/>
      <c r="U450" s="2"/>
      <c r="V450" s="2"/>
      <c r="W450" s="2"/>
      <c r="X450" s="3"/>
      <c r="Y450" s="2"/>
      <c r="Z450" s="2"/>
    </row>
    <row r="451" spans="1:26" ht="16.5" customHeight="1" x14ac:dyDescent="0.25">
      <c r="A451" s="52"/>
      <c r="B451" s="2"/>
      <c r="C451" s="3"/>
      <c r="D451" s="3"/>
      <c r="E451" s="3"/>
      <c r="F451" s="3"/>
      <c r="G451" s="3"/>
      <c r="H451" s="3"/>
      <c r="I451" s="3"/>
      <c r="J451" s="3"/>
      <c r="K451" s="3"/>
      <c r="L451" s="3"/>
      <c r="M451" s="3"/>
      <c r="N451" s="3"/>
      <c r="O451" s="3"/>
      <c r="P451" s="3"/>
      <c r="Q451" s="3"/>
      <c r="R451" s="3"/>
      <c r="S451" s="3"/>
      <c r="T451" s="2"/>
      <c r="U451" s="2"/>
      <c r="V451" s="2"/>
      <c r="W451" s="2"/>
      <c r="X451" s="3"/>
      <c r="Y451" s="2"/>
      <c r="Z451" s="2"/>
    </row>
    <row r="452" spans="1:26" ht="16.5" customHeight="1" x14ac:dyDescent="0.25">
      <c r="A452" s="52"/>
      <c r="B452" s="2"/>
      <c r="C452" s="3"/>
      <c r="D452" s="3"/>
      <c r="E452" s="3"/>
      <c r="F452" s="3"/>
      <c r="G452" s="3"/>
      <c r="H452" s="3"/>
      <c r="I452" s="3"/>
      <c r="J452" s="3"/>
      <c r="K452" s="3"/>
      <c r="L452" s="3"/>
      <c r="M452" s="3"/>
      <c r="N452" s="3"/>
      <c r="O452" s="3"/>
      <c r="P452" s="3"/>
      <c r="Q452" s="3"/>
      <c r="R452" s="3"/>
      <c r="S452" s="3"/>
      <c r="T452" s="2"/>
      <c r="U452" s="2"/>
      <c r="V452" s="2"/>
      <c r="W452" s="2"/>
      <c r="X452" s="3"/>
      <c r="Y452" s="2"/>
      <c r="Z452" s="2"/>
    </row>
    <row r="453" spans="1:26" ht="16.5" customHeight="1" x14ac:dyDescent="0.25">
      <c r="A453" s="52"/>
      <c r="B453" s="2"/>
      <c r="C453" s="3"/>
      <c r="D453" s="3"/>
      <c r="E453" s="3"/>
      <c r="F453" s="3"/>
      <c r="G453" s="3"/>
      <c r="H453" s="3"/>
      <c r="I453" s="3"/>
      <c r="J453" s="3"/>
      <c r="K453" s="3"/>
      <c r="L453" s="3"/>
      <c r="M453" s="3"/>
      <c r="N453" s="3"/>
      <c r="O453" s="3"/>
      <c r="P453" s="3"/>
      <c r="Q453" s="3"/>
      <c r="R453" s="3"/>
      <c r="S453" s="3"/>
      <c r="T453" s="2"/>
      <c r="U453" s="2"/>
      <c r="V453" s="2"/>
      <c r="W453" s="2"/>
      <c r="X453" s="3"/>
      <c r="Y453" s="2"/>
      <c r="Z453" s="2"/>
    </row>
    <row r="454" spans="1:26" ht="16.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1:E2"/>
    <mergeCell ref="A3:B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2024-25</vt:lpstr>
      <vt:lpstr>2025-26</vt:lpstr>
      <vt:lpstr>Combined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Newborn lawai</cp:lastModifiedBy>
  <dcterms:modified xsi:type="dcterms:W3CDTF">2025-11-12T09:31:30Z</dcterms:modified>
</cp:coreProperties>
</file>